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Pecha\SFZP_21+\Hodnocení_a_FTP\FTP\dle_vyzev\finale\NP\"/>
    </mc:Choice>
  </mc:AlternateContent>
  <xr:revisionPtr revIDLastSave="0" documentId="13_ncr:1_{A507ABCE-B3CE-431A-96E0-4A949F7E411E}" xr6:coauthVersionLast="47" xr6:coauthVersionMax="47" xr10:uidLastSave="{00000000-0000-0000-0000-000000000000}"/>
  <workbookProtection workbookAlgorithmName="SHA-512" workbookHashValue="6RC30dZY5sxfFsulO3e5fbqEpFWbaSdzDtsBzp+7rj/FjhXCMb9HkR6fLKDo6yDauB0F56jTtpy2Vw9MDpUl4Q==" workbookSaltValue="VJIHRnkFax7q4tJhzpQFtA==" workbookSpinCount="100000" lockStructure="1"/>
  <bookViews>
    <workbookView xWindow="-120" yWindow="-120" windowWidth="29040" windowHeight="15720" activeTab="2" xr2:uid="{00000000-000D-0000-FFFF-FFFF00000000}"/>
  </bookViews>
  <sheets>
    <sheet name="Pokyny_k_vyplnění" sheetId="1" r:id="rId1"/>
    <sheet name="Popis_pojektu" sheetId="2" r:id="rId2"/>
    <sheet name="Projekt#1" sheetId="3" r:id="rId3"/>
    <sheet name="Hodnocení#1" sheetId="5" state="hidden" r:id="rId4"/>
    <sheet name="zdroj#1" sheetId="4" state="hidden" r:id="rId5"/>
    <sheet name="výstup#1" sheetId="6" state="hidden" r:id="rId6"/>
  </sheets>
  <definedNames>
    <definedName name="_xlnm.Print_Area" localSheetId="3">'Hodnocení#1'!$A$1:$H$58</definedName>
    <definedName name="_xlnm.Print_Area" localSheetId="1">Popis_pojektu!$A$1:$H$22</definedName>
    <definedName name="_xlnm.Print_Area" localSheetId="2">'Projekt#1'!$B$1:$E$252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D52" i="4"/>
  <c r="C30" i="6"/>
  <c r="D9" i="4"/>
  <c r="D10" i="4"/>
  <c r="AD21" i="4"/>
  <c r="AD20" i="4"/>
  <c r="AB23" i="4" l="1"/>
  <c r="Q9" i="4" l="1"/>
  <c r="Q8" i="4"/>
  <c r="X10" i="4" l="1"/>
  <c r="C230" i="3" l="1"/>
  <c r="C231" i="3"/>
  <c r="C232" i="3"/>
  <c r="C233" i="3"/>
  <c r="C234" i="3"/>
  <c r="C235" i="3"/>
  <c r="C237" i="3"/>
  <c r="C238" i="3"/>
  <c r="C239" i="3"/>
  <c r="C240" i="3"/>
  <c r="C241" i="3"/>
  <c r="C242" i="3"/>
  <c r="C229" i="3"/>
  <c r="B230" i="3"/>
  <c r="B231" i="3"/>
  <c r="B232" i="3"/>
  <c r="B233" i="3"/>
  <c r="B234" i="3"/>
  <c r="B235" i="3"/>
  <c r="B237" i="3"/>
  <c r="B238" i="3"/>
  <c r="B239" i="3"/>
  <c r="B240" i="3"/>
  <c r="B241" i="3"/>
  <c r="B242" i="3"/>
  <c r="B229" i="3"/>
  <c r="T14" i="4" l="1"/>
  <c r="S18" i="4"/>
  <c r="T15" i="4"/>
  <c r="D227" i="3" l="1"/>
  <c r="E2" i="3"/>
  <c r="C20" i="6"/>
  <c r="C18" i="6"/>
  <c r="C53" i="6" l="1"/>
  <c r="C51" i="6"/>
  <c r="G32" i="5"/>
  <c r="C39" i="6"/>
  <c r="C38" i="6"/>
  <c r="C31" i="6"/>
  <c r="J6" i="4" l="1"/>
  <c r="D7" i="2" l="1"/>
  <c r="J5" i="4"/>
  <c r="C7" i="2" s="1"/>
  <c r="C6" i="3"/>
  <c r="C5" i="3"/>
  <c r="F48" i="3" l="1"/>
  <c r="F47" i="3" l="1"/>
  <c r="F49" i="3"/>
  <c r="F2" i="2" l="1"/>
  <c r="K6" i="4" l="1"/>
  <c r="M6" i="4" s="1"/>
  <c r="F10" i="5" l="1"/>
  <c r="C8" i="6"/>
  <c r="D8" i="5"/>
  <c r="C12" i="6" s="1"/>
  <c r="D3" i="5"/>
  <c r="C13" i="6" s="1"/>
  <c r="P31" i="4" l="1"/>
  <c r="F22" i="3"/>
  <c r="D154" i="3" l="1"/>
  <c r="X42" i="4"/>
  <c r="X41" i="4"/>
  <c r="X43" i="4"/>
  <c r="X44" i="4"/>
  <c r="D200" i="3" l="1"/>
  <c r="D171" i="3"/>
  <c r="C216" i="3" l="1"/>
  <c r="C50" i="6" l="1"/>
  <c r="C49" i="6"/>
  <c r="C48" i="6"/>
  <c r="C46" i="6"/>
  <c r="C45" i="6"/>
  <c r="C44" i="6"/>
  <c r="C43" i="6"/>
  <c r="C42" i="6"/>
  <c r="C41" i="6"/>
  <c r="C40" i="6"/>
  <c r="C37" i="6"/>
  <c r="C33" i="6"/>
  <c r="C32" i="6"/>
  <c r="AB28" i="4"/>
  <c r="C21" i="6" s="1"/>
  <c r="C11" i="6"/>
  <c r="C10" i="6"/>
  <c r="C9" i="6"/>
  <c r="C34" i="6" l="1"/>
  <c r="C22" i="6" l="1"/>
  <c r="E22" i="5" l="1"/>
  <c r="D51" i="4"/>
  <c r="E21" i="5" s="1"/>
  <c r="D232" i="3" s="1"/>
  <c r="X39" i="4"/>
  <c r="W39" i="4" s="1"/>
  <c r="X38" i="4"/>
  <c r="W38" i="4" s="1"/>
  <c r="X37" i="4"/>
  <c r="W37" i="4" s="1"/>
  <c r="P37" i="4"/>
  <c r="O37" i="4"/>
  <c r="P36" i="4"/>
  <c r="C56" i="6" s="1"/>
  <c r="O36" i="4"/>
  <c r="P35" i="4"/>
  <c r="O35" i="4"/>
  <c r="P34" i="4"/>
  <c r="O34" i="4"/>
  <c r="F31" i="4"/>
  <c r="E31" i="4"/>
  <c r="D31" i="4"/>
  <c r="F30" i="4"/>
  <c r="E30" i="4"/>
  <c r="D30" i="4"/>
  <c r="F29" i="4"/>
  <c r="E29" i="4"/>
  <c r="D29" i="4"/>
  <c r="F28" i="4"/>
  <c r="E28" i="4"/>
  <c r="D28" i="4"/>
  <c r="AB27" i="4"/>
  <c r="E31" i="5" s="1"/>
  <c r="D242" i="3" s="1"/>
  <c r="F27" i="4"/>
  <c r="E27" i="4"/>
  <c r="D27" i="4"/>
  <c r="F26" i="4"/>
  <c r="E26" i="4"/>
  <c r="D26" i="4"/>
  <c r="T25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T17" i="4"/>
  <c r="E23" i="5" s="1"/>
  <c r="D234" i="3" s="1"/>
  <c r="F17" i="4"/>
  <c r="E17" i="4"/>
  <c r="D17" i="4"/>
  <c r="F16" i="4"/>
  <c r="E16" i="4"/>
  <c r="D16" i="4"/>
  <c r="F15" i="4"/>
  <c r="E15" i="4"/>
  <c r="D15" i="4"/>
  <c r="F14" i="4"/>
  <c r="E14" i="4"/>
  <c r="D14" i="4"/>
  <c r="O13" i="4"/>
  <c r="E20" i="5" s="1"/>
  <c r="D231" i="3" s="1"/>
  <c r="F13" i="4"/>
  <c r="E13" i="4"/>
  <c r="D13" i="4"/>
  <c r="AC10" i="4"/>
  <c r="A62" i="6" s="1"/>
  <c r="F12" i="4"/>
  <c r="E12" i="4"/>
  <c r="D12" i="4"/>
  <c r="F11" i="4"/>
  <c r="E11" i="4"/>
  <c r="D11" i="4"/>
  <c r="F10" i="4"/>
  <c r="E10" i="4"/>
  <c r="Q10" i="4"/>
  <c r="E19" i="5" s="1"/>
  <c r="D230" i="3" s="1"/>
  <c r="F9" i="4"/>
  <c r="E9" i="4"/>
  <c r="O8" i="4"/>
  <c r="M8" i="4"/>
  <c r="F8" i="4"/>
  <c r="E8" i="4"/>
  <c r="D8" i="4"/>
  <c r="F7" i="4"/>
  <c r="E7" i="4"/>
  <c r="D7" i="4"/>
  <c r="F6" i="4"/>
  <c r="E6" i="4"/>
  <c r="D6" i="4"/>
  <c r="K5" i="4"/>
  <c r="M5" i="4" s="1"/>
  <c r="C7" i="6" s="1"/>
  <c r="G3" i="4"/>
  <c r="H3" i="4" s="1"/>
  <c r="G2" i="4"/>
  <c r="H2" i="4" s="1"/>
  <c r="G1" i="4"/>
  <c r="H1" i="4" s="1"/>
  <c r="K30" i="5"/>
  <c r="E24" i="5"/>
  <c r="D235" i="3" s="1"/>
  <c r="D6" i="5"/>
  <c r="D5" i="5"/>
  <c r="C224" i="3"/>
  <c r="C223" i="3"/>
  <c r="C221" i="3"/>
  <c r="C220" i="3"/>
  <c r="C217" i="3"/>
  <c r="C200" i="3"/>
  <c r="E167" i="3"/>
  <c r="D167" i="3"/>
  <c r="D153" i="3"/>
  <c r="D152" i="3"/>
  <c r="E200" i="3" s="1"/>
  <c r="D27" i="3"/>
  <c r="C27" i="3"/>
  <c r="F26" i="3"/>
  <c r="F25" i="3"/>
  <c r="F24" i="3"/>
  <c r="F23" i="3"/>
  <c r="D233" i="3" l="1"/>
  <c r="E16" i="5"/>
  <c r="AB7" i="4"/>
  <c r="AC12" i="4" s="1"/>
  <c r="D46" i="5"/>
  <c r="E13" i="5"/>
  <c r="C25" i="6"/>
  <c r="E27" i="3"/>
  <c r="D10" i="5"/>
  <c r="C215" i="3"/>
  <c r="Q36" i="4"/>
  <c r="C47" i="6"/>
  <c r="Q31" i="4"/>
  <c r="Q35" i="4"/>
  <c r="C55" i="6"/>
  <c r="Q37" i="4"/>
  <c r="C57" i="6"/>
  <c r="Q34" i="4"/>
  <c r="C54" i="6"/>
  <c r="D28" i="3"/>
  <c r="D168" i="3"/>
  <c r="O38" i="4"/>
  <c r="X45" i="4"/>
  <c r="E29" i="5" s="1"/>
  <c r="D240" i="3" s="1"/>
  <c r="E168" i="3"/>
  <c r="H4" i="4"/>
  <c r="E18" i="5" s="1"/>
  <c r="E30" i="5"/>
  <c r="D241" i="3" s="1"/>
  <c r="X36" i="4"/>
  <c r="E28" i="5" s="1"/>
  <c r="D239" i="3" s="1"/>
  <c r="E33" i="5" l="1"/>
  <c r="B245" i="3" s="1"/>
  <c r="D229" i="3"/>
  <c r="AB12" i="4"/>
  <c r="D13" i="5"/>
  <c r="E55" i="5" s="1"/>
  <c r="AB13" i="4"/>
  <c r="AB9" i="4"/>
  <c r="AB10" i="4"/>
  <c r="AB8" i="4"/>
  <c r="AB11" i="4"/>
  <c r="E36" i="5"/>
  <c r="Q38" i="4"/>
  <c r="Q32" i="4"/>
  <c r="E26" i="5" s="1"/>
  <c r="C52" i="6"/>
  <c r="C24" i="6"/>
  <c r="C35" i="6" s="1"/>
  <c r="I30" i="5"/>
  <c r="D237" i="3" l="1"/>
  <c r="AC11" i="4"/>
  <c r="C62" i="6" s="1"/>
  <c r="C27" i="6"/>
  <c r="A67" i="6"/>
  <c r="E27" i="5"/>
  <c r="E32" i="5" s="1"/>
  <c r="E34" i="5" s="1"/>
  <c r="D244" i="3" l="1"/>
  <c r="D238" i="3"/>
  <c r="G13" i="5"/>
  <c r="G46" i="5"/>
  <c r="C26" i="6"/>
  <c r="D243" i="3" l="1"/>
  <c r="E38" i="5"/>
  <c r="C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B21" authorId="0" shapeId="0" xr:uid="{00000000-0006-0000-0200-000001000000}">
      <text>
        <r>
          <rPr>
            <b/>
            <sz val="10"/>
            <color indexed="81"/>
            <rFont val="Tahoma"/>
            <family val="2"/>
            <charset val="238"/>
          </rPr>
          <t>věcně způsobilé náklady bez DPH a publicity</t>
        </r>
      </text>
    </comment>
    <comment ref="C2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nelze podpořit</t>
        </r>
      </text>
    </comment>
    <comment ref="E26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Nákladovost se bodově hodnotí jen v případě projektu, který obsahuje pouze objekty na síti </t>
        </r>
      </text>
    </comment>
    <comment ref="D119" authorId="0" shapeId="0" xr:uid="{00000000-0006-0000-0200-000004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131" authorId="0" shapeId="0" xr:uid="{00000000-0006-0000-0200-000005000000}">
      <text>
        <r>
          <rPr>
            <b/>
            <sz val="10"/>
            <color indexed="81"/>
            <rFont val="Tahoma"/>
            <family val="2"/>
            <charset val="238"/>
          </rPr>
          <t>odpovídá Odbornému posudku</t>
        </r>
      </text>
    </comment>
    <comment ref="D24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do minimálního bodového limitu se nepočítají body za projektovou připravenost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vyplní HA akce</t>
        </r>
      </text>
    </comment>
    <comment ref="D4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Vyplní HA či HB v případě odlišného bodového hodnocení než měl žadatel v  předloženém FTP či v případě jiné potřeby. Jinak označit "bez komentáře"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S1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1=vyber
2= 44 vyzva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C14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vybere HA dle Opatření na projektu</t>
        </r>
      </text>
    </comment>
    <comment ref="C15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 vč PP</t>
        </r>
      </text>
    </comment>
    <comment ref="C17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vyplní HA dle Kumulativního rozpočtu</t>
        </r>
      </text>
    </comment>
    <comment ref="C19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vyplní HA dle IS MS21+</t>
        </r>
      </text>
    </comment>
    <comment ref="C21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</text>
    </comment>
    <comment ref="C30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dle HB</t>
        </r>
      </text>
    </comment>
    <comment ref="C34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>dle HA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>dle HB</t>
        </r>
      </text>
    </comment>
    <comment ref="C54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dle řádků 163-166</t>
        </r>
      </text>
    </comment>
    <comment ref="C58" authorId="0" shapeId="0" xr:uid="{00000000-0006-0000-0500-00000B000000}">
      <text>
        <r>
          <rPr>
            <b/>
            <sz val="9"/>
            <color indexed="81"/>
            <rFont val="Tahoma"/>
            <family val="2"/>
            <charset val="238"/>
          </rPr>
          <t>vyplní HA dle relevance</t>
        </r>
      </text>
    </comment>
  </commentList>
</comments>
</file>

<file path=xl/sharedStrings.xml><?xml version="1.0" encoding="utf-8"?>
<sst xmlns="http://schemas.openxmlformats.org/spreadsheetml/2006/main" count="627" uniqueCount="486">
  <si>
    <t xml:space="preserve">  Žadatel</t>
  </si>
  <si>
    <t xml:space="preserve">  Název projektu</t>
  </si>
  <si>
    <t xml:space="preserve">Identifikace projektu: </t>
  </si>
  <si>
    <t>Vyplňte název projektu</t>
  </si>
  <si>
    <t>Projektová opatření</t>
  </si>
  <si>
    <t>Formulář technických parametrů - Specifický cíl 1.4 - Pitná voda</t>
  </si>
  <si>
    <t>celkem</t>
  </si>
  <si>
    <t>Ukazatel</t>
  </si>
  <si>
    <t>jednotka</t>
  </si>
  <si>
    <t>vybete Opatření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</si>
  <si>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</si>
  <si>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</si>
  <si>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počet</t>
  </si>
  <si>
    <t>Počet trvale bydlících (žijících) obyvatel v řešené oblasti</t>
  </si>
  <si>
    <t>Úpravna vody - technologie</t>
  </si>
  <si>
    <t>Úpravna vody - stavební část</t>
  </si>
  <si>
    <t>nová</t>
  </si>
  <si>
    <t xml:space="preserve">Popis nově budovaných objektů </t>
  </si>
  <si>
    <t xml:space="preserve">Popis nově budovaných nebo rekonstruovaných objektů </t>
  </si>
  <si>
    <t>Escherichia coli (E. coli)</t>
  </si>
  <si>
    <t>Enterokoky</t>
  </si>
  <si>
    <t>Pseudomonas aeruginosa</t>
  </si>
  <si>
    <t>počet kolonií při 22°C</t>
  </si>
  <si>
    <t>Směrnice 98/83/EA část A</t>
  </si>
  <si>
    <t>Směrnice 98/83/EA část B</t>
  </si>
  <si>
    <t>Směrnice 98/83/EA část C</t>
  </si>
  <si>
    <t>Akrylamid</t>
  </si>
  <si>
    <t>Antimon</t>
  </si>
  <si>
    <t>Arzen</t>
  </si>
  <si>
    <t>Benzen</t>
  </si>
  <si>
    <t>Benzo(a)pyren</t>
  </si>
  <si>
    <t>Bor</t>
  </si>
  <si>
    <t>Bromičnany</t>
  </si>
  <si>
    <t>Kadmium</t>
  </si>
  <si>
    <t>Chrom</t>
  </si>
  <si>
    <t>Měď</t>
  </si>
  <si>
    <t>Kyanidy</t>
  </si>
  <si>
    <t>1.2-dichloroethan</t>
  </si>
  <si>
    <t>Epichlorhydrin</t>
  </si>
  <si>
    <t>Fluoridy</t>
  </si>
  <si>
    <t>Olovo</t>
  </si>
  <si>
    <t>Rtuť</t>
  </si>
  <si>
    <t>Nikl</t>
  </si>
  <si>
    <t>Dusičnany</t>
  </si>
  <si>
    <t>Dusitany</t>
  </si>
  <si>
    <t>Pesticidy</t>
  </si>
  <si>
    <t>Pesticidy celkem</t>
  </si>
  <si>
    <t>PAU/PAH</t>
  </si>
  <si>
    <t>Selen</t>
  </si>
  <si>
    <t>Trihalogenmethany celkem</t>
  </si>
  <si>
    <t>Vinylchlorid</t>
  </si>
  <si>
    <t xml:space="preserve">Hliník </t>
  </si>
  <si>
    <t>Amonné ionty</t>
  </si>
  <si>
    <t>Chloridy</t>
  </si>
  <si>
    <t>Clostridium perfringens</t>
  </si>
  <si>
    <t>zbarvení</t>
  </si>
  <si>
    <t>vodivost</t>
  </si>
  <si>
    <t>reakce vody</t>
  </si>
  <si>
    <t>Železo</t>
  </si>
  <si>
    <t>Mangan</t>
  </si>
  <si>
    <t>pach</t>
  </si>
  <si>
    <t>oxidovatelnost</t>
  </si>
  <si>
    <t>Sŕany</t>
  </si>
  <si>
    <t>Sírany</t>
  </si>
  <si>
    <t>Sodík</t>
  </si>
  <si>
    <t>chuť</t>
  </si>
  <si>
    <t>Koliformní bakterie</t>
  </si>
  <si>
    <t>zákal</t>
  </si>
  <si>
    <t>celk. indikační dávka</t>
  </si>
  <si>
    <t>B32</t>
  </si>
  <si>
    <t>B52</t>
  </si>
  <si>
    <t>B6</t>
  </si>
  <si>
    <t>Vyber ukazatele z vyhlášky 252/2004 Sb.</t>
  </si>
  <si>
    <t>NMH</t>
  </si>
  <si>
    <t>MH</t>
  </si>
  <si>
    <t>mikroskopický obraz - počet organismů</t>
  </si>
  <si>
    <t>mikroskopický obraz - abioseston</t>
  </si>
  <si>
    <t>mikroskopický obraz - živé organismy</t>
  </si>
  <si>
    <t>počty kolonií při 22°C</t>
  </si>
  <si>
    <t>počty kolonií při 36°C</t>
  </si>
  <si>
    <t>1.2-dichlorethan</t>
  </si>
  <si>
    <t>Arsen</t>
  </si>
  <si>
    <t>barva</t>
  </si>
  <si>
    <t>Berillium</t>
  </si>
  <si>
    <t>celk. org. uhlík TOC</t>
  </si>
  <si>
    <t>Epichlorhydrid</t>
  </si>
  <si>
    <t>hliník</t>
  </si>
  <si>
    <t>Hořčík</t>
  </si>
  <si>
    <r>
      <t>CHSK</t>
    </r>
    <r>
      <rPr>
        <sz val="8"/>
        <color theme="1"/>
        <rFont val="Calibri"/>
        <family val="2"/>
        <charset val="238"/>
        <scheme val="minor"/>
      </rPr>
      <t>Mn</t>
    </r>
  </si>
  <si>
    <t>Chlor volný</t>
  </si>
  <si>
    <t>Chlorethen (Vinylchlorid)</t>
  </si>
  <si>
    <t>Chloritany</t>
  </si>
  <si>
    <t>konduktivita (vodivost)</t>
  </si>
  <si>
    <t>Kyanidy celk.</t>
  </si>
  <si>
    <t>Microcystim LR</t>
  </si>
  <si>
    <t>ozon</t>
  </si>
  <si>
    <t>pesticidní látky</t>
  </si>
  <si>
    <t>pesticidní látky celkem</t>
  </si>
  <si>
    <t>pH</t>
  </si>
  <si>
    <t>PAU</t>
  </si>
  <si>
    <t>Stříbro</t>
  </si>
  <si>
    <t>Trihalomethany</t>
  </si>
  <si>
    <t>Trichlorethen</t>
  </si>
  <si>
    <t>Trichlormethan (chloroform)</t>
  </si>
  <si>
    <t>Vápník a Hořčík</t>
  </si>
  <si>
    <t>teplota</t>
  </si>
  <si>
    <t>Tetrachlorethan a trichlorethan</t>
  </si>
  <si>
    <t>TOC - celk. org. uhlík</t>
  </si>
  <si>
    <t>Tricium (radioaktivita)</t>
  </si>
  <si>
    <t>Intestinální enterokoky</t>
  </si>
  <si>
    <t>Překročení limitů jiných toxických či radioaktivnách látek neuvedených ve Směrnicic 98/83/ES ani Vyhlášce 252/2004 Sb.</t>
  </si>
  <si>
    <t>Stávající jímací objekty</t>
  </si>
  <si>
    <t>typ objektu</t>
  </si>
  <si>
    <t>kapacita</t>
  </si>
  <si>
    <t>Rekonstruované jímaci objekty</t>
  </si>
  <si>
    <t>před rekonstrukcí</t>
  </si>
  <si>
    <t>po rekonstrukci</t>
  </si>
  <si>
    <t>m3/rok</t>
  </si>
  <si>
    <t>Stávající vodovodní síť</t>
  </si>
  <si>
    <t>Nová vodovodní síť</t>
  </si>
  <si>
    <t>Specifikace nové vodovodní sítě</t>
  </si>
  <si>
    <t>DN &lt; 150</t>
  </si>
  <si>
    <t>DN 151 - 400</t>
  </si>
  <si>
    <t>DN 401 - 800</t>
  </si>
  <si>
    <t>DN &gt; 800</t>
  </si>
  <si>
    <t>Dimenze potrubí</t>
  </si>
  <si>
    <t>Materiál</t>
  </si>
  <si>
    <t>Celkem</t>
  </si>
  <si>
    <t>přípojky</t>
  </si>
  <si>
    <t>Irelevantní</t>
  </si>
  <si>
    <t>Vyber výjimku či zákaz k užívání pitné vody s nejvyšším bodovým hodnocením</t>
  </si>
  <si>
    <t>Vyber skutečnost ovlivňující dodávku pitné vody s nejvyšším bodovým ohodnocením</t>
  </si>
  <si>
    <t>Vydán zákaz k užívání pitné vody (10b)</t>
  </si>
  <si>
    <t>Udělana výjimka k užívání pitné vody na základě překročení NMH (7b)</t>
  </si>
  <si>
    <t>Udělana výjimka k užívání pitné vody na základě překročení MH (5b)</t>
  </si>
  <si>
    <t>* vyberte vždy výhodnější variantu z bodového hlediska</t>
  </si>
  <si>
    <t>Vyberte nově napojené obyvatele na vodovod</t>
  </si>
  <si>
    <t>60 - 79% nebo  301 - 500 obyvatel (12b)</t>
  </si>
  <si>
    <t>80 - 100% nebo více než 500 obyvatel (15b)</t>
  </si>
  <si>
    <t>40 - 59% nebo 151 -300 obyvatel (9b)</t>
  </si>
  <si>
    <t>5 - 39% nebo 50-150 obyvatel (6b)</t>
  </si>
  <si>
    <t>1 - 4 % nebo méně než 50 obyvatel (1b)</t>
  </si>
  <si>
    <t>Vyberte počet obyvatel u kterých se zlepší stabilita dodávané pitné vody</t>
  </si>
  <si>
    <t>80 - 100% nebo více než 50 000 obyvatel (15b)</t>
  </si>
  <si>
    <t>60 - 79% nebo 10 001 - 50 000 obyvatel (12b)</t>
  </si>
  <si>
    <t>40 - 59% nebo 5 001 - 10 000 obyvatel (9b)</t>
  </si>
  <si>
    <t>5 - 39% nebo 1 000 - 5 000 obyvatel (6b)</t>
  </si>
  <si>
    <t>1 - 4 % nebo méně než 1 000 obyvatel (1b)</t>
  </si>
  <si>
    <t>Popište stávající objekty ÚV</t>
  </si>
  <si>
    <t>Popište nově realizované objekty ÚV</t>
  </si>
  <si>
    <t>Popište rekonstruované nebo nově budované objekty ÚV</t>
  </si>
  <si>
    <t>Projektová připravenost</t>
  </si>
  <si>
    <t>Hodnotitel "A"</t>
  </si>
  <si>
    <t>Hodnotitel "B"</t>
  </si>
  <si>
    <t>Reg. číslo projektu</t>
  </si>
  <si>
    <t>Výzva</t>
  </si>
  <si>
    <t>Specifický cíl</t>
  </si>
  <si>
    <t>Opatření</t>
  </si>
  <si>
    <t>PP</t>
  </si>
  <si>
    <t>PP "A"</t>
  </si>
  <si>
    <t>PP"B"</t>
  </si>
  <si>
    <t>Indikátor dle Směrnice 98/83/ES</t>
  </si>
  <si>
    <t>Žadatel</t>
  </si>
  <si>
    <t>Název projektu</t>
  </si>
  <si>
    <t>Překročení hodnot Vyhlášky 252/2004 Sb.</t>
  </si>
  <si>
    <t>Jiná skutečnost (toxicita/radioaktivní látky)</t>
  </si>
  <si>
    <t>10 / 7 / 2</t>
  </si>
  <si>
    <t>5 / 3</t>
  </si>
  <si>
    <t xml:space="preserve">5 </t>
  </si>
  <si>
    <t>Skutečnost ovlivňující dodávku pitné vody - sucho</t>
  </si>
  <si>
    <t>Výjimka k užívání pitné vody - kvalita</t>
  </si>
  <si>
    <t>10 / 7 / 5</t>
  </si>
  <si>
    <t>Nově napojení obyvatelé projektem</t>
  </si>
  <si>
    <t>15 / 12 / 9 / 6 / 1</t>
  </si>
  <si>
    <t>Obyvatelé, kterým se zlepší stabilita dodávané pitné vody (sucho)</t>
  </si>
  <si>
    <t>EKOLOGIE</t>
  </si>
  <si>
    <t>Nákladová efektivnost Kč/nově napojeného obyvatele</t>
  </si>
  <si>
    <t>Náklady na budovaný vodovod</t>
  </si>
  <si>
    <t>Náklady na ÚV, zdroje pitné vody</t>
  </si>
  <si>
    <t>TECHNICKÁ KVALITA</t>
  </si>
  <si>
    <t>15 / 12 / 8 / 5 / 2 / 1</t>
  </si>
  <si>
    <t>10 / 5 / 1</t>
  </si>
  <si>
    <t>5 / 2 / 0 = zamítnutí</t>
  </si>
  <si>
    <t>5 / 3 / 0 = zamítnutí</t>
  </si>
  <si>
    <t>toxicita</t>
  </si>
  <si>
    <t>Kč/obyv</t>
  </si>
  <si>
    <t>vybělit součty</t>
  </si>
  <si>
    <t>Kč/m</t>
  </si>
  <si>
    <t>Vyber</t>
  </si>
  <si>
    <t>Úroveň technického řešení ÚV, zdroje pitné vody</t>
  </si>
  <si>
    <t>Ano = zamítnutí</t>
  </si>
  <si>
    <t>Ne</t>
  </si>
  <si>
    <t>5 / 0 = zamítnutí</t>
  </si>
  <si>
    <t>Souhrnné kritérium k projektu - technicky nedořešen</t>
  </si>
  <si>
    <t>Odpovídají obvyklým cenám</t>
  </si>
  <si>
    <t>Překračují obvyklé ceny, ale odůvodněno</t>
  </si>
  <si>
    <t>Překračují obvyklé ceny a neodůvodněno</t>
  </si>
  <si>
    <t>Řešení naplňuje pouze cíle projektu</t>
  </si>
  <si>
    <t>Řešení nenaplňuje cíle projektu</t>
  </si>
  <si>
    <t>Body - možnosti</t>
  </si>
  <si>
    <t>Pokyny a pravidla k vyplnění FTP 2021+</t>
  </si>
  <si>
    <t>Schvalovatel</t>
  </si>
  <si>
    <t>Vyber PM/VPM</t>
  </si>
  <si>
    <t>Vráblíková</t>
  </si>
  <si>
    <t>Audolenský</t>
  </si>
  <si>
    <t>Floriánková</t>
  </si>
  <si>
    <t>Bolek</t>
  </si>
  <si>
    <t>Kaislerová</t>
  </si>
  <si>
    <t>Boušková</t>
  </si>
  <si>
    <t>Koldová</t>
  </si>
  <si>
    <t>Daňková</t>
  </si>
  <si>
    <t>Organiščák</t>
  </si>
  <si>
    <t>Diviš</t>
  </si>
  <si>
    <t>Kozlová</t>
  </si>
  <si>
    <t>Frýbertová</t>
  </si>
  <si>
    <t>Hamáček</t>
  </si>
  <si>
    <t>Horejšová</t>
  </si>
  <si>
    <t>Hradec</t>
  </si>
  <si>
    <t>Chadimová</t>
  </si>
  <si>
    <t>Javůrková</t>
  </si>
  <si>
    <t>Kadlecová</t>
  </si>
  <si>
    <t>Kazíková</t>
  </si>
  <si>
    <t>Krátká</t>
  </si>
  <si>
    <t>Krumbholcová</t>
  </si>
  <si>
    <t>Molnár</t>
  </si>
  <si>
    <t>Nováková</t>
  </si>
  <si>
    <t>Pecha</t>
  </si>
  <si>
    <t>Pišová</t>
  </si>
  <si>
    <t>Pleštilová</t>
  </si>
  <si>
    <t>Růžička</t>
  </si>
  <si>
    <t>Schlesingerová</t>
  </si>
  <si>
    <t>Šaldová</t>
  </si>
  <si>
    <t>Šrail</t>
  </si>
  <si>
    <t>H "A"</t>
  </si>
  <si>
    <t>H "B"</t>
  </si>
  <si>
    <t>Počet obyvatel v řešené oblasti dle Územního plánu s výhledem max. 10 let</t>
  </si>
  <si>
    <r>
      <t>Dle Směrnice 98/83/ES jakost vody určené pro lidskou potřebu -</t>
    </r>
    <r>
      <rPr>
        <i/>
        <sz val="12"/>
        <color theme="1"/>
        <rFont val="Calibri"/>
        <family val="2"/>
        <charset val="238"/>
        <scheme val="minor"/>
      </rPr>
      <t xml:space="preserve"> je-li relevantní</t>
    </r>
  </si>
  <si>
    <r>
      <t xml:space="preserve">Dle Vyhlášky č. 252/2004 Sb.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</si>
  <si>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 xml:space="preserve">Jiné skutečnosti ovlivňující kvalitu pitné vody (vyber          </t>
    </r>
    <r>
      <rPr>
        <i/>
        <sz val="12"/>
        <color theme="1"/>
        <rFont val="Calibri"/>
        <family val="2"/>
        <charset val="238"/>
        <scheme val="minor"/>
      </rPr>
      <t>je-li relevantní</t>
    </r>
    <r>
      <rPr>
        <sz val="12"/>
        <color theme="1"/>
        <rFont val="Calibri"/>
        <family val="2"/>
        <charset val="238"/>
        <scheme val="minor"/>
      </rPr>
      <t>)</t>
    </r>
  </si>
  <si>
    <r>
      <t>Výjimka k užívání pitné vody nebo zákaz užívání vody k pitným účelům (kvalita)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</si>
  <si>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r>
      <t>Skutečnosti ovlivňující dodávku pitné vody z důvodu jejího nedostatku (sucho)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</si>
  <si>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r>
      <t xml:space="preserve">Projektem dojde k napojení NOVÝCH obyvatel v řešení oblasti* - </t>
    </r>
    <r>
      <rPr>
        <i/>
        <sz val="12"/>
        <color indexed="8"/>
        <rFont val="Calibri"/>
        <family val="2"/>
        <charset val="238"/>
        <scheme val="minor"/>
      </rPr>
      <t>je-li relevantní</t>
    </r>
  </si>
  <si>
    <r>
      <t xml:space="preserve">Stávající ÚV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</si>
  <si>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>Počet stávajících využívaných ÚV v řešené oblasti</t>
    </r>
    <r>
      <rPr>
        <i/>
        <sz val="12"/>
        <color theme="1"/>
        <rFont val="Calibri"/>
        <family val="2"/>
        <charset val="238"/>
        <scheme val="minor"/>
      </rPr>
      <t xml:space="preserve"> (ks)</t>
    </r>
  </si>
  <si>
    <r>
      <t xml:space="preserve">Celková kapacita využívaných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</si>
  <si>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Počet obyvatel zásobených z využívaných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</si>
  <si>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 xml:space="preserve">Popis stávajích objektů - </t>
    </r>
    <r>
      <rPr>
        <i/>
        <sz val="12"/>
        <color theme="1"/>
        <rFont val="Calibri"/>
        <family val="2"/>
        <charset val="238"/>
        <scheme val="minor"/>
      </rPr>
      <t>je-li relevantní</t>
    </r>
  </si>
  <si>
    <r>
      <t xml:space="preserve">Celková kapacita nově budované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</si>
  <si>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Maximální roční výroba nové ÚV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</si>
  <si>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Počet obyvatel zásobený novou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</si>
  <si>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 xml:space="preserve">Stávající kapacita ÚV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</si>
  <si>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Kapacita ÚV po rekonstrukci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</si>
  <si>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 xml:space="preserve">Stávající množství upravené pitné vody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</si>
  <si>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Množství upravené pitné vody po rekonstrukci </t>
    </r>
    <r>
      <rPr>
        <i/>
        <sz val="12"/>
        <color theme="1"/>
        <rFont val="Calibri"/>
        <family val="2"/>
        <charset val="238"/>
        <scheme val="minor"/>
      </rPr>
      <t>(m3/rok)</t>
    </r>
  </si>
  <si>
    <r>
      <t xml:space="preserve">Počet obyvatel zásobených ze stávající ÚV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</si>
  <si>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>Počet obyvatel zásobených z ÚV po rekonstrukci</t>
    </r>
    <r>
      <rPr>
        <i/>
        <sz val="12"/>
        <color theme="1"/>
        <rFont val="Calibri"/>
        <family val="2"/>
        <charset val="238"/>
        <scheme val="minor"/>
      </rPr>
      <t xml:space="preserve"> (počet)</t>
    </r>
  </si>
  <si>
    <r>
      <t xml:space="preserve">Délka vodovodních přípojek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</si>
  <si>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Počet nových ČS/ATS </t>
    </r>
    <r>
      <rPr>
        <i/>
        <sz val="12"/>
        <color theme="1"/>
        <rFont val="Calibri"/>
        <family val="2"/>
        <charset val="238"/>
        <scheme val="minor"/>
      </rPr>
      <t>(ks)</t>
    </r>
  </si>
  <si>
    <r>
      <t>Délka</t>
    </r>
    <r>
      <rPr>
        <i/>
        <sz val="12"/>
        <color theme="1"/>
        <rFont val="Calibri"/>
        <family val="2"/>
        <charset val="238"/>
        <scheme val="minor"/>
      </rPr>
      <t xml:space="preserve"> (m)</t>
    </r>
  </si>
  <si>
    <r>
      <t xml:space="preserve">Náklady </t>
    </r>
    <r>
      <rPr>
        <i/>
        <sz val="12"/>
        <color theme="1"/>
        <rFont val="Calibri"/>
        <family val="2"/>
        <charset val="238"/>
        <scheme val="minor"/>
      </rPr>
      <t>(Kč)</t>
    </r>
  </si>
  <si>
    <r>
      <t xml:space="preserve">Délka dle ÚR/SP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</si>
  <si>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>Délka v žádosti</t>
    </r>
    <r>
      <rPr>
        <i/>
        <sz val="12"/>
        <color theme="1"/>
        <rFont val="Calibri"/>
        <family val="2"/>
        <charset val="238"/>
        <scheme val="minor"/>
      </rPr>
      <t xml:space="preserve"> (m)</t>
    </r>
  </si>
  <si>
    <r>
      <t>kapacita</t>
    </r>
    <r>
      <rPr>
        <i/>
        <sz val="12"/>
        <color theme="1"/>
        <rFont val="Calibri"/>
        <family val="2"/>
        <charset val="238"/>
        <scheme val="minor"/>
      </rPr>
      <t xml:space="preserve"> (l/s)</t>
    </r>
  </si>
  <si>
    <r>
      <t xml:space="preserve">kapacita </t>
    </r>
    <r>
      <rPr>
        <i/>
        <sz val="12"/>
        <color theme="1"/>
        <rFont val="Calibri"/>
        <family val="2"/>
        <charset val="238"/>
        <scheme val="minor"/>
      </rPr>
      <t>(l/s)</t>
    </r>
  </si>
  <si>
    <r>
      <t>kapacita před rekonstrukcí</t>
    </r>
    <r>
      <rPr>
        <i/>
        <sz val="12"/>
        <color theme="1"/>
        <rFont val="Calibri"/>
        <family val="2"/>
        <charset val="238"/>
        <scheme val="minor"/>
      </rPr>
      <t xml:space="preserve"> (l/s)</t>
    </r>
  </si>
  <si>
    <r>
      <t xml:space="preserve">kapacita po rekonstrukci </t>
    </r>
    <r>
      <rPr>
        <i/>
        <sz val="12"/>
        <color theme="1"/>
        <rFont val="Calibri"/>
        <family val="2"/>
        <charset val="238"/>
        <scheme val="minor"/>
      </rPr>
      <t>(l/s)</t>
    </r>
  </si>
  <si>
    <t>Poté vyberte ukazatel překročení</t>
  </si>
  <si>
    <t>Nejprve vyberte ukazetele překročení</t>
  </si>
  <si>
    <t>Poté vyberte míru překročení MH/NMH</t>
  </si>
  <si>
    <t>Nejprve vyberte ze Směrnice 98/83/ES část A,B nebo C</t>
  </si>
  <si>
    <r>
      <t xml:space="preserve">Počet </t>
    </r>
    <r>
      <rPr>
        <b/>
        <sz val="11"/>
        <color theme="1"/>
        <rFont val="Calibri"/>
        <family val="2"/>
        <charset val="238"/>
        <scheme val="minor"/>
      </rPr>
      <t>nově</t>
    </r>
    <r>
      <rPr>
        <sz val="11"/>
        <color theme="1"/>
        <rFont val="Calibri"/>
        <family val="2"/>
        <charset val="238"/>
        <scheme val="minor"/>
      </rPr>
      <t xml:space="preserve"> připojených obyvatel v řešené oblasti</t>
    </r>
  </si>
  <si>
    <r>
      <t xml:space="preserve">Počet obyvatel, kterým se projektem zlepší </t>
    </r>
    <r>
      <rPr>
        <b/>
        <sz val="11"/>
        <color theme="1"/>
        <rFont val="Calibri"/>
        <family val="2"/>
        <charset val="238"/>
        <scheme val="minor"/>
      </rPr>
      <t>kvalita</t>
    </r>
    <r>
      <rPr>
        <sz val="11"/>
        <color theme="1"/>
        <rFont val="Calibri"/>
        <family val="2"/>
        <charset val="238"/>
        <scheme val="minor"/>
      </rPr>
      <t xml:space="preserve"> dodávané pitné vody</t>
    </r>
  </si>
  <si>
    <r>
      <t xml:space="preserve">Počet obyvatel, kterým se projektem navýší </t>
    </r>
    <r>
      <rPr>
        <b/>
        <sz val="11"/>
        <color theme="1"/>
        <rFont val="Calibri"/>
        <family val="2"/>
        <charset val="238"/>
        <scheme val="minor"/>
      </rPr>
      <t>množství</t>
    </r>
    <r>
      <rPr>
        <sz val="11"/>
        <color theme="1"/>
        <rFont val="Calibri"/>
        <family val="2"/>
        <charset val="238"/>
        <scheme val="minor"/>
      </rPr>
      <t xml:space="preserve"> dodávané pitné vody</t>
    </r>
  </si>
  <si>
    <t>rekonstrukce/intenzifikace</t>
  </si>
  <si>
    <t>pozn</t>
  </si>
  <si>
    <t>lze přidávát řádky</t>
  </si>
  <si>
    <t>Hodnota</t>
  </si>
  <si>
    <t>Jednotka</t>
  </si>
  <si>
    <t>Indikátor</t>
  </si>
  <si>
    <t>1.4.4</t>
  </si>
  <si>
    <t>1.4.5</t>
  </si>
  <si>
    <t>km</t>
  </si>
  <si>
    <t>Počet rekonstruovaných ÚV</t>
  </si>
  <si>
    <t>ks</t>
  </si>
  <si>
    <t>Počet nově budovaných zdrojů pitné vody</t>
  </si>
  <si>
    <t>Počet rekonstruovaných zdrojů pitné vody</t>
  </si>
  <si>
    <t>1.4.4 / 1.4.5</t>
  </si>
  <si>
    <t>2x</t>
  </si>
  <si>
    <r>
      <t xml:space="preserve">Počet nových ÚV </t>
    </r>
    <r>
      <rPr>
        <i/>
        <sz val="12"/>
        <color theme="1"/>
        <rFont val="Calibri"/>
        <family val="2"/>
        <charset val="238"/>
        <scheme val="minor"/>
      </rPr>
      <t>(ks)</t>
    </r>
  </si>
  <si>
    <r>
      <t>Počet rek. / int. ÚV</t>
    </r>
    <r>
      <rPr>
        <i/>
        <sz val="12"/>
        <color theme="1"/>
        <rFont val="Calibri"/>
        <family val="2"/>
        <charset val="238"/>
        <scheme val="minor"/>
      </rPr>
      <t xml:space="preserve"> (ks)</t>
    </r>
  </si>
  <si>
    <t>Celkové množství dodávané pitné vody do spotřebiště</t>
  </si>
  <si>
    <t>do hodnocení vstupuje jen to výhodnější</t>
  </si>
  <si>
    <t>Vyber úroveň nákladů</t>
  </si>
  <si>
    <t>nkl UV</t>
  </si>
  <si>
    <t>nkl OST</t>
  </si>
  <si>
    <t>nkl zdoje</t>
  </si>
  <si>
    <t>Úroveň technického řešení</t>
  </si>
  <si>
    <t>Vyber úroveň řešení</t>
  </si>
  <si>
    <t>tech řeš UV new</t>
  </si>
  <si>
    <t>tech řeš UV rek</t>
  </si>
  <si>
    <t>tech řešení zdroj new</t>
  </si>
  <si>
    <t>tech řeš zdroj rek</t>
  </si>
  <si>
    <t>TECH ŘEŠ ost</t>
  </si>
  <si>
    <t>vyplňte je - li relevantní</t>
  </si>
  <si>
    <t>hlídá nuly na nákladech UV/Ost a techn řešení</t>
  </si>
  <si>
    <t>hlídá min body pro kolovou výzvu 15b pro soutěžní výzvu</t>
  </si>
  <si>
    <t>Q</t>
  </si>
  <si>
    <t>info</t>
  </si>
  <si>
    <r>
      <t xml:space="preserve">Identifikace projektu </t>
    </r>
    <r>
      <rPr>
        <i/>
        <sz val="12"/>
        <color theme="1"/>
        <rFont val="Calibri"/>
        <family val="2"/>
        <charset val="238"/>
        <scheme val="minor"/>
      </rPr>
      <t>- povinné</t>
    </r>
  </si>
  <si>
    <r>
      <t xml:space="preserve">Opatření projektu </t>
    </r>
    <r>
      <rPr>
        <i/>
        <sz val="12"/>
        <color indexed="8"/>
        <rFont val="Calibri"/>
        <family val="2"/>
        <charset val="238"/>
        <scheme val="minor"/>
      </rPr>
      <t>- povinné</t>
    </r>
  </si>
  <si>
    <r>
      <t xml:space="preserve">Řešená oblast </t>
    </r>
    <r>
      <rPr>
        <i/>
        <sz val="12"/>
        <color indexed="8"/>
        <rFont val="Calibri"/>
        <family val="2"/>
        <charset val="238"/>
        <scheme val="minor"/>
      </rPr>
      <t>- povinné</t>
    </r>
  </si>
  <si>
    <r>
      <t xml:space="preserve">Jímací objekty - vrty, studny, přivaděče a jiné </t>
    </r>
    <r>
      <rPr>
        <sz val="12"/>
        <color indexed="8"/>
        <rFont val="Calibri"/>
        <family val="2"/>
        <charset val="238"/>
        <scheme val="minor"/>
      </rPr>
      <t>(řeší-li se výstavba či rekonstrukce daných objektů)</t>
    </r>
    <r>
      <rPr>
        <i/>
        <sz val="12"/>
        <color indexed="8"/>
        <rFont val="Calibri"/>
        <family val="2"/>
        <charset val="238"/>
        <scheme val="minor"/>
      </rPr>
      <t xml:space="preserve">  - relevatntní pro 1.4.4</t>
    </r>
  </si>
  <si>
    <r>
      <t xml:space="preserve">Nová ÚV </t>
    </r>
    <r>
      <rPr>
        <i/>
        <sz val="12"/>
        <color theme="1"/>
        <rFont val="Calibri"/>
        <family val="2"/>
        <charset val="238"/>
        <scheme val="minor"/>
      </rPr>
      <t>- relevantní pro 1.4.4</t>
    </r>
  </si>
  <si>
    <r>
      <t xml:space="preserve">Rekonstrukce/Intenzifikace ÚV - </t>
    </r>
    <r>
      <rPr>
        <i/>
        <sz val="12"/>
        <color theme="1"/>
        <rFont val="Calibri"/>
        <family val="2"/>
        <charset val="238"/>
        <scheme val="minor"/>
      </rPr>
      <t>relevantní pro 1.4.5</t>
    </r>
  </si>
  <si>
    <r>
      <t xml:space="preserve">Indikátory projektu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</si>
  <si>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Nákladovost</t>
  </si>
  <si>
    <r>
      <t xml:space="preserve">Úpravna vody (ÚV) </t>
    </r>
    <r>
      <rPr>
        <sz val="12"/>
        <color indexed="8"/>
        <rFont val="Calibri"/>
        <family val="2"/>
        <charset val="238"/>
        <scheme val="minor"/>
      </rPr>
      <t xml:space="preserve"> (řeší-li se výstavba či rekonstrukce daných objektů) -</t>
    </r>
    <r>
      <rPr>
        <i/>
        <sz val="12"/>
        <color indexed="8"/>
        <rFont val="Calibri"/>
        <family val="2"/>
        <charset val="238"/>
        <scheme val="minor"/>
      </rPr>
      <t xml:space="preserve"> relevantní pro 1.4.4 či 1.4.5</t>
    </r>
  </si>
  <si>
    <r>
      <t xml:space="preserve">před realizací </t>
    </r>
    <r>
      <rPr>
        <i/>
        <sz val="11"/>
        <color indexed="8"/>
        <rFont val="Calibri"/>
        <family val="2"/>
        <charset val="238"/>
        <scheme val="minor"/>
      </rPr>
      <t>(m3/rok)</t>
    </r>
  </si>
  <si>
    <r>
      <t>po realizaci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(m3/rok)</t>
    </r>
  </si>
  <si>
    <t>x</t>
  </si>
  <si>
    <r>
      <t xml:space="preserve">Celkové množství pitné vody dodávané projektem </t>
    </r>
    <r>
      <rPr>
        <b/>
        <u/>
        <sz val="12"/>
        <color indexed="8"/>
        <rFont val="Calibri"/>
        <family val="2"/>
        <charset val="238"/>
        <scheme val="minor"/>
      </rPr>
      <t xml:space="preserve">do spotřebiště </t>
    </r>
    <r>
      <rPr>
        <i/>
        <sz val="12"/>
        <color indexed="8"/>
        <rFont val="Calibri"/>
        <family val="2"/>
        <charset val="238"/>
        <scheme val="minor"/>
      </rPr>
      <t>- relevantní dle opatření</t>
    </r>
  </si>
  <si>
    <r>
      <t xml:space="preserve">Celková délka nové vodovodní sítě s přivaděčem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</si>
  <si>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Celková délka nové vodovodní sítě bez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</si>
  <si>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Délka vodovodních řadů bez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</si>
  <si>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r>
      <t xml:space="preserve">Délka vodovodního přivaděče pitné vody </t>
    </r>
    <r>
      <rPr>
        <i/>
        <sz val="12"/>
        <color theme="1"/>
        <rFont val="Calibri"/>
        <family val="2"/>
        <charset val="238"/>
        <scheme val="minor"/>
      </rPr>
      <t>(m)</t>
    </r>
  </si>
  <si>
    <t>hlídá společné body za Ostatní objekty vs ÚV/zdroj</t>
  </si>
  <si>
    <r>
      <t xml:space="preserve">Celkové dodávané množství pitné vody projektem </t>
    </r>
    <r>
      <rPr>
        <b/>
        <sz val="12"/>
        <color theme="1"/>
        <rFont val="Calibri"/>
        <family val="2"/>
        <charset val="238"/>
        <scheme val="minor"/>
      </rPr>
      <t>navíc</t>
    </r>
    <r>
      <rPr>
        <sz val="12"/>
        <color theme="1"/>
        <rFont val="Calibri"/>
        <family val="2"/>
        <charset val="238"/>
        <scheme val="minor"/>
      </rPr>
      <t xml:space="preserve"> oproti současnému stavu</t>
    </r>
    <r>
      <rPr>
        <sz val="11"/>
        <color theme="1"/>
        <rFont val="Calibri"/>
        <family val="2"/>
        <charset val="238"/>
        <scheme val="minor"/>
      </rPr>
      <t>*</t>
    </r>
  </si>
  <si>
    <r>
      <t xml:space="preserve">Celkové dodávané množství pitné vody projektem </t>
    </r>
    <r>
      <rPr>
        <b/>
        <sz val="12"/>
        <color theme="1"/>
        <rFont val="Calibri"/>
        <family val="2"/>
        <charset val="238"/>
        <scheme val="minor"/>
      </rPr>
      <t>ve zlepšené kvalitě</t>
    </r>
    <r>
      <rPr>
        <sz val="12"/>
        <color theme="1"/>
        <rFont val="Calibri"/>
        <family val="2"/>
        <charset val="238"/>
        <scheme val="minor"/>
      </rPr>
      <t xml:space="preserve">* </t>
    </r>
  </si>
  <si>
    <t>* Nutné doložit výpočtem</t>
  </si>
  <si>
    <t>Projekt technicky nedořešen</t>
  </si>
  <si>
    <t>TŘ</t>
  </si>
  <si>
    <t>Uzavřená Smlouva o dílo na realizaci</t>
  </si>
  <si>
    <t>SP</t>
  </si>
  <si>
    <t xml:space="preserve">smlouva </t>
  </si>
  <si>
    <t>Množství dodávané pitné vody ve zlepšené kvalitě*</t>
  </si>
  <si>
    <t xml:space="preserve">Množství nově dodávané pitné vody* </t>
  </si>
  <si>
    <t>*Nutné doložit výpočtem</t>
  </si>
  <si>
    <t>celkem projekt</t>
  </si>
  <si>
    <t>specifický cíl</t>
  </si>
  <si>
    <t>název žadatele:</t>
  </si>
  <si>
    <t>název projektu:</t>
  </si>
  <si>
    <t>číslo projektu:</t>
  </si>
  <si>
    <t>číslo výzvy:</t>
  </si>
  <si>
    <t>Celkové výdaje:</t>
  </si>
  <si>
    <t>Nezpůsobilé výdaje:</t>
  </si>
  <si>
    <t>Způsobilé výdaje:</t>
  </si>
  <si>
    <t>Vlastní zdroje žadatele (pokud relevantní):</t>
  </si>
  <si>
    <t>Je projekt technicky nedořešen?</t>
  </si>
  <si>
    <t>Počet bodů za hodnotitele B</t>
  </si>
  <si>
    <t>Počet bodů za hodnotitele A</t>
  </si>
  <si>
    <t>získal projekt z nějakého kritéria červenou nulu?</t>
  </si>
  <si>
    <t>Jméno hodnotitele A</t>
  </si>
  <si>
    <t>Jméno hodnotitele B</t>
  </si>
  <si>
    <t>Jméno VPM</t>
  </si>
  <si>
    <t>Ekologická relevance projektu</t>
  </si>
  <si>
    <t>Technická kvalita projektu</t>
  </si>
  <si>
    <t>Alternativní hodnocení pro projekty, kde nebude výstavba vodovodu nebo ÚV, ale pouze objektu na síti</t>
  </si>
  <si>
    <t>Vyřazen na vylučovacím kritériu</t>
  </si>
  <si>
    <t>Náklady na  úpravnu- technologická část</t>
  </si>
  <si>
    <t>Náklady na úpravnu - stavební část</t>
  </si>
  <si>
    <t>Náklady na jímací objekty</t>
  </si>
  <si>
    <t>Náklady na vodovodní síť</t>
  </si>
  <si>
    <t>Celková kapacita nově budované úpravny vody [l/s]</t>
  </si>
  <si>
    <t>Celková kapacita rekonstruované úpravny vody [l/s]</t>
  </si>
  <si>
    <t>Celková délka nově budované vodovodní sítě [m]</t>
  </si>
  <si>
    <t>Délka nových přípojek [m]</t>
  </si>
  <si>
    <t>Nákladová efektivnost Kč/obyv nově připojený [body]</t>
  </si>
  <si>
    <t>Nákladová efektivnost [Kč/obyv nově připojený]</t>
  </si>
  <si>
    <t>Náklady na budovaný vodovod Kč/m [body]</t>
  </si>
  <si>
    <t>Body SP - vážený průměr</t>
  </si>
  <si>
    <t>HA</t>
  </si>
  <si>
    <t>HB</t>
  </si>
  <si>
    <t>SCH</t>
  </si>
  <si>
    <t>Výstup z hodnocení</t>
  </si>
  <si>
    <t>Obecná část</t>
  </si>
  <si>
    <t>Část za OOV</t>
  </si>
  <si>
    <t>Vyberte část A/B/C Směrnice 98/83/ES</t>
  </si>
  <si>
    <t>Vyberte poté ukazatele překročení</t>
  </si>
  <si>
    <t>1.4 Podpora přístupu k vodě a udržitelného hospodaření s vodou</t>
  </si>
  <si>
    <t>Ano</t>
  </si>
  <si>
    <t>Alternativní hodnocení - Náklady ostatních objektů na síti (bez ÚV či vodovodu)</t>
  </si>
  <si>
    <r>
      <t xml:space="preserve">Počet </t>
    </r>
    <r>
      <rPr>
        <b/>
        <sz val="12"/>
        <color theme="1"/>
        <rFont val="Calibri"/>
        <family val="2"/>
        <charset val="238"/>
        <scheme val="minor"/>
      </rPr>
      <t>nově</t>
    </r>
    <r>
      <rPr>
        <sz val="12"/>
        <color theme="1"/>
        <rFont val="Calibri"/>
        <family val="2"/>
        <charset val="238"/>
        <scheme val="minor"/>
      </rPr>
      <t xml:space="preserve"> napojených obyvatel na novou vodovodní siť </t>
    </r>
    <r>
      <rPr>
        <i/>
        <sz val="12"/>
        <color theme="1"/>
        <rFont val="Calibri"/>
        <family val="2"/>
        <charset val="238"/>
        <scheme val="minor"/>
      </rPr>
      <t>(počet)</t>
    </r>
  </si>
  <si>
    <t>S.C. 1.4. Podpora přístupu k vodě a udržitelného hospodaření s vodou</t>
  </si>
  <si>
    <t>hláška na větší čísdlo než po realizaci</t>
  </si>
  <si>
    <t>Přehled nových vodovodních přípojek dle ÚR/SP</t>
  </si>
  <si>
    <t>Označení přípojek</t>
  </si>
  <si>
    <t>Přehled nových vodovodních řadů dle ÚR/SP</t>
  </si>
  <si>
    <t>Označení řadů</t>
  </si>
  <si>
    <t>přídany přípojky jako u kanalizace</t>
  </si>
  <si>
    <t>podbarvena nákladovost</t>
  </si>
  <si>
    <t>hláška na větší čísdlo než po - před realizaci</t>
  </si>
  <si>
    <t>zaokrouhlení dolu na 2 des místa dolů</t>
  </si>
  <si>
    <t>chyby/poznámky od PM</t>
  </si>
  <si>
    <t>Celková délka nových vodovodních řadů (m)</t>
  </si>
  <si>
    <t>Vodojem</t>
  </si>
  <si>
    <t>Vodovodní síť vč. objektů na síti</t>
  </si>
  <si>
    <r>
      <t xml:space="preserve">Jímací objekty (vrty, studny, </t>
    </r>
    <r>
      <rPr>
        <u/>
        <sz val="11"/>
        <color theme="1"/>
        <rFont val="Calibri"/>
        <family val="2"/>
        <charset val="238"/>
        <scheme val="minor"/>
      </rPr>
      <t>přivaděče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u/>
        <sz val="11"/>
        <color theme="1"/>
        <rFont val="Calibri"/>
        <family val="2"/>
        <charset val="238"/>
        <scheme val="minor"/>
      </rPr>
      <t xml:space="preserve">surové vody, </t>
    </r>
    <r>
      <rPr>
        <sz val="11"/>
        <color theme="1"/>
        <rFont val="Calibri"/>
        <family val="2"/>
        <charset val="238"/>
        <scheme val="minor"/>
      </rPr>
      <t>akumulace surové vody...)</t>
    </r>
  </si>
  <si>
    <t>Délka nově budovaných vodovodních řadů (bez přípojek)</t>
  </si>
  <si>
    <t>osoba</t>
  </si>
  <si>
    <t>OPŽP 2021-2027</t>
  </si>
  <si>
    <t xml:space="preserve">                   Hodnotící kritéria</t>
  </si>
  <si>
    <r>
      <t xml:space="preserve">Počet obyvatel </t>
    </r>
    <r>
      <rPr>
        <b/>
        <sz val="11"/>
        <color theme="1"/>
        <rFont val="Calibri"/>
        <family val="2"/>
        <charset val="238"/>
        <scheme val="minor"/>
      </rPr>
      <t>nově</t>
    </r>
    <r>
      <rPr>
        <sz val="11"/>
        <color theme="1"/>
        <rFont val="Calibri"/>
        <family val="2"/>
        <charset val="238"/>
        <scheme val="minor"/>
      </rPr>
      <t xml:space="preserve"> napojených na veřejný vodovod</t>
    </r>
  </si>
  <si>
    <t>Počet nově budovaných ÚV</t>
  </si>
  <si>
    <t>Sem vložte odkaz na část plánu rozvoje vodovodů a kanalizací kraje týkající se předmětné akce</t>
  </si>
  <si>
    <r>
      <t xml:space="preserve">Souhrnné kritérium </t>
    </r>
    <r>
      <rPr>
        <sz val="12"/>
        <color theme="1"/>
        <rFont val="Calibri"/>
        <family val="2"/>
        <charset val="238"/>
        <scheme val="minor"/>
      </rPr>
      <t xml:space="preserve">- </t>
    </r>
    <r>
      <rPr>
        <i/>
        <sz val="12"/>
        <color theme="1"/>
        <rFont val="Calibri"/>
        <family val="2"/>
        <charset val="238"/>
        <scheme val="minor"/>
      </rPr>
      <t>povinné</t>
    </r>
  </si>
  <si>
    <r>
      <t>PRVÚK odkaz</t>
    </r>
    <r>
      <rPr>
        <sz val="12"/>
        <color theme="1"/>
        <rFont val="Calibri"/>
        <family val="2"/>
        <charset val="238"/>
        <scheme val="minor"/>
      </rPr>
      <t xml:space="preserve"> - </t>
    </r>
    <r>
      <rPr>
        <i/>
        <sz val="12"/>
        <color theme="1"/>
        <rFont val="Calibri"/>
        <family val="2"/>
        <charset val="238"/>
        <scheme val="minor"/>
      </rPr>
      <t>povinné</t>
    </r>
  </si>
  <si>
    <t>1. Údaje o současném stavu VHI v řešené oblasti/lokalitě</t>
  </si>
  <si>
    <t>2. Účel realizace projektu</t>
  </si>
  <si>
    <r>
      <t xml:space="preserve">Ostatní objekty na síti (VDJ, ČS) - </t>
    </r>
    <r>
      <rPr>
        <i/>
        <sz val="12"/>
        <color indexed="8"/>
        <rFont val="Calibri"/>
        <family val="2"/>
        <charset val="238"/>
        <scheme val="minor"/>
      </rPr>
      <t>relevantní pro 1.4.4</t>
    </r>
  </si>
  <si>
    <r>
      <t xml:space="preserve">Vodovod - </t>
    </r>
    <r>
      <rPr>
        <i/>
        <sz val="12"/>
        <color indexed="8"/>
        <rFont val="Calibri"/>
        <family val="2"/>
        <charset val="238"/>
        <scheme val="minor"/>
      </rPr>
      <t>relevantní pro 1.4.4</t>
    </r>
  </si>
  <si>
    <t>3. Posouzení variant řešení</t>
  </si>
  <si>
    <t>Popište současný stav - údaje o stávajících sítích/zařízeních, jejich kondici, napojení obyvatel, potřeby a problémy v řešené oblasti...</t>
  </si>
  <si>
    <t xml:space="preserve">Popište hlavní důvody a cíle realizace projektu (případně uveďte hrozící rizika pro obyvatele v řešené lokalitě v případě, kdy nedojde k realizaci projektu) </t>
  </si>
  <si>
    <t>Popište důvody výběru variantního řešení projektu, případně uveďte odkaz na jiný dokument, který toto posouzení obsahuje</t>
  </si>
  <si>
    <t>3.2 Porovnejte uvedené varianty z hlediska ekonomické efektivity</t>
  </si>
  <si>
    <t>3.1 Uveďte možnosti ve způsobu zásobování obyvatel pitnou vodou v dané oblasti (výstavba vodovodu, individuální zásobování ze studní, napojení oblasti na skupinový vodovod, vlastní zdroj surové vody pro oblast a výstavba či rekonstrukce ÚV)</t>
  </si>
  <si>
    <t>3.3 Zdůvodnění vybraného řešení (shrnutí)</t>
  </si>
  <si>
    <t>Popište výhody/nevýhody vybraného řešení vůči dalším variantám, případně uveďte odkaz na jiný dokument, který toto posouzení obsahuje</t>
  </si>
  <si>
    <t>Popište ekonomické klady/zápory vybraného řešení vůči dalším variantám, případně uveďte odkaz na jiný dokument, který toto posouzení obsahuje</t>
  </si>
  <si>
    <t>CZ.05.XX</t>
  </si>
  <si>
    <t>opatření #1</t>
  </si>
  <si>
    <t>opatření #2</t>
  </si>
  <si>
    <t>Podpora FS:</t>
  </si>
  <si>
    <t>Počtu nově připojených obyvatel v řešené oblasti</t>
  </si>
  <si>
    <t>Počet obyvatel, kterým se projektem zlepší kvalita dodávané pitné vody</t>
  </si>
  <si>
    <t>Počet obyvatel, kterým se projektem zlepší množství dodávané pitné vody</t>
  </si>
  <si>
    <t>Náklady na vodojem</t>
  </si>
  <si>
    <t>Délka nových rozvodných řadů bez přivaděče [m]</t>
  </si>
  <si>
    <t>Délka nových přivaděčů pitné vody [m]</t>
  </si>
  <si>
    <t xml:space="preserve"> Náklady na budovaný vodovod Kč/m ** DN &lt; 150</t>
  </si>
  <si>
    <t xml:space="preserve">Náklady na budovaný vodovod Kč/m ** DN 151 - 400       </t>
  </si>
  <si>
    <t>Náklady na budovaný vodovod Kč/m ** DN 401 - 800</t>
  </si>
  <si>
    <t>Náklady na budovaný vodovod Kč/m ** DN &gt; 801</t>
  </si>
  <si>
    <t>povinné vyplnění</t>
  </si>
  <si>
    <t>Vypočítej a zanes</t>
  </si>
  <si>
    <t>kategorie projektu</t>
  </si>
  <si>
    <t>DPH je způsobilé:</t>
  </si>
  <si>
    <t>Technicky nedořešen</t>
  </si>
  <si>
    <t>Vyber uznatelnost</t>
  </si>
  <si>
    <t>Vyber kategorii</t>
  </si>
  <si>
    <t>tisk</t>
  </si>
  <si>
    <t>PDF bez HA/HB/VPM</t>
  </si>
  <si>
    <r>
      <t xml:space="preserve">Náklady (bez DPH) </t>
    </r>
    <r>
      <rPr>
        <i/>
        <sz val="11"/>
        <color indexed="8"/>
        <rFont val="Calibri"/>
        <family val="2"/>
        <charset val="238"/>
        <scheme val="minor"/>
      </rPr>
      <t>povinné dle opatření</t>
    </r>
  </si>
  <si>
    <t>Vyplňte žadatele</t>
  </si>
  <si>
    <t>Vyber výzvu</t>
  </si>
  <si>
    <t>Vyberte výzvu pro projekt:</t>
  </si>
  <si>
    <r>
      <t xml:space="preserve">V listě </t>
    </r>
    <r>
      <rPr>
        <b/>
        <sz val="11"/>
        <rFont val="Calibri"/>
        <family val="2"/>
        <charset val="238"/>
        <scheme val="minor"/>
      </rPr>
      <t>"Popis projektu"</t>
    </r>
    <r>
      <rPr>
        <sz val="11"/>
        <rFont val="Calibri"/>
        <family val="2"/>
        <charset val="238"/>
        <scheme val="minor"/>
      </rPr>
      <t xml:space="preserve"> vyplňte všechny kolonky označené doprovodným textem  "</t>
    </r>
    <r>
      <rPr>
        <i/>
        <sz val="11"/>
        <rFont val="Calibri"/>
        <family val="2"/>
        <charset val="238"/>
        <scheme val="minor"/>
      </rPr>
      <t>Popište/Vyplňte</t>
    </r>
    <r>
      <rPr>
        <sz val="11"/>
        <rFont val="Calibri"/>
        <family val="2"/>
        <charset val="238"/>
        <scheme val="minor"/>
      </rPr>
      <t>"</t>
    </r>
  </si>
  <si>
    <r>
      <t xml:space="preserve">Na listech </t>
    </r>
    <r>
      <rPr>
        <b/>
        <sz val="11"/>
        <color theme="1"/>
        <rFont val="Calibri"/>
        <family val="2"/>
        <charset val="238"/>
        <scheme val="minor"/>
      </rPr>
      <t>"Projekt#</t>
    </r>
    <r>
      <rPr>
        <b/>
        <sz val="1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>"</t>
    </r>
    <r>
      <rPr>
        <sz val="11"/>
        <color theme="1"/>
        <rFont val="Calibri"/>
        <family val="2"/>
        <charset val="238"/>
        <scheme val="minor"/>
      </rPr>
      <t xml:space="preserve"> si </t>
    </r>
    <r>
      <rPr>
        <u/>
        <sz val="11"/>
        <color theme="1"/>
        <rFont val="Calibri"/>
        <family val="2"/>
        <charset val="238"/>
        <scheme val="minor"/>
      </rPr>
      <t>vždy</t>
    </r>
    <r>
      <rPr>
        <sz val="11"/>
        <color theme="1"/>
        <rFont val="Calibri"/>
        <family val="2"/>
        <charset val="238"/>
        <scheme val="minor"/>
      </rPr>
      <t xml:space="preserve"> vyberte z nabízených možností rolovacího seznamu či zaškrtněte checkbox v případě odkazu "</t>
    </r>
    <r>
      <rPr>
        <i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>". U ostaních pouze "</t>
    </r>
    <r>
      <rPr>
        <i/>
        <sz val="11"/>
        <color theme="1"/>
        <rFont val="Calibri"/>
        <family val="2"/>
        <charset val="238"/>
        <scheme val="minor"/>
      </rPr>
      <t>je-li to relevantní</t>
    </r>
    <r>
      <rPr>
        <sz val="11"/>
        <color theme="1"/>
        <rFont val="Calibri"/>
        <family val="2"/>
        <charset val="238"/>
        <scheme val="minor"/>
      </rPr>
      <t xml:space="preserve">" dle řešeného Opatření projektu.  Šedá pole se vyplňují/dopočítávají automaticky. </t>
    </r>
  </si>
  <si>
    <r>
      <t xml:space="preserve">Je zakázáno mazat či měnit vzorce, přidávat či odebírat řádky (vyjma řádku 175 a níže). Na konci listu "Projekt#1" je výpočet předběžného </t>
    </r>
    <r>
      <rPr>
        <b/>
        <sz val="11"/>
        <color theme="1"/>
        <rFont val="Calibri"/>
        <family val="2"/>
        <charset val="238"/>
        <scheme val="minor"/>
      </rPr>
      <t>bodového hodnocení</t>
    </r>
    <r>
      <rPr>
        <sz val="11"/>
        <color theme="1"/>
        <rFont val="Calibri"/>
        <family val="2"/>
        <charset val="238"/>
        <scheme val="minor"/>
      </rPr>
      <t xml:space="preserve"> dle vyplněného FPT. </t>
    </r>
  </si>
  <si>
    <t>Šťastná</t>
  </si>
  <si>
    <t>Pavelková</t>
  </si>
  <si>
    <t>kat. 7 "Pouze vodovod" včetně SP této kategorie</t>
  </si>
  <si>
    <t>kat. 6 „Výstavba úpravny vody, zdroje“ včetně SP této kategorie</t>
  </si>
  <si>
    <t>kat. 8 „Výstavba vodovodu, úpravny, zdroje“ včetně SP této kategorie</t>
  </si>
  <si>
    <t>Počet obyvatel napojených na zlepšené veřejné zásobování vodou (= indikátor "RCR 41"</t>
  </si>
  <si>
    <t>EKOLOGICKÁ RELEVANCE</t>
  </si>
  <si>
    <t>Body získané</t>
  </si>
  <si>
    <t>Bodové hodnocení projektu dle vyplněného FTP</t>
  </si>
  <si>
    <t>CELKEM BODŮ</t>
  </si>
  <si>
    <r>
      <rPr>
        <b/>
        <sz val="12"/>
        <color theme="1"/>
        <rFont val="Calibri"/>
        <family val="2"/>
        <charset val="238"/>
        <scheme val="minor"/>
      </rPr>
      <t>Komentář SFŽP k hodnocení:</t>
    </r>
    <r>
      <rPr>
        <sz val="12"/>
        <color theme="1"/>
        <rFont val="Calibri"/>
        <family val="2"/>
        <charset val="238"/>
        <scheme val="minor"/>
      </rPr>
      <t xml:space="preserve"> bez komentáře</t>
    </r>
  </si>
  <si>
    <t>Vápník</t>
  </si>
  <si>
    <t>Uran</t>
  </si>
  <si>
    <t>dopl</t>
  </si>
  <si>
    <t>Tetrachlorethen</t>
  </si>
  <si>
    <t>Chlorečnany</t>
  </si>
  <si>
    <t>Nové jímaci objekty / přivaděče surové vody</t>
  </si>
  <si>
    <t>CELKEM BODŮ BEZ PP</t>
  </si>
  <si>
    <t>Vodoprávní rozhodnutí na celý rozsah opatření s nabytím právní moci (povolení ke zřízení vodního díla včetně povolení k nakládání s vodami)</t>
  </si>
  <si>
    <t xml:space="preserve">10 / 5 </t>
  </si>
  <si>
    <t>Trtil</t>
  </si>
  <si>
    <r>
      <t>Počet obyvatel, kterým se</t>
    </r>
    <r>
      <rPr>
        <b/>
        <sz val="12"/>
        <color theme="1"/>
        <rFont val="Calibri"/>
        <family val="2"/>
        <charset val="238"/>
        <scheme val="minor"/>
      </rPr>
      <t xml:space="preserve"> zlepší kvalita nebo množství</t>
    </r>
    <r>
      <rPr>
        <sz val="12"/>
        <color theme="1"/>
        <rFont val="Calibri"/>
        <family val="2"/>
        <charset val="238"/>
        <scheme val="minor"/>
      </rPr>
      <t xml:space="preserve"> dodávané pitné vody novou vodovodní sítí </t>
    </r>
    <r>
      <rPr>
        <i/>
        <sz val="12"/>
        <color theme="1"/>
        <rFont val="Calibri"/>
        <family val="2"/>
        <charset val="238"/>
        <scheme val="minor"/>
      </rPr>
      <t>(počet)</t>
    </r>
  </si>
  <si>
    <r>
      <t>Ukazatele, v nichž dojde ke zlepšení kvality dodávané pitné vody -</t>
    </r>
    <r>
      <rPr>
        <i/>
        <sz val="12"/>
        <color indexed="8"/>
        <rFont val="Calibri"/>
        <family val="2"/>
        <charset val="238"/>
        <scheme val="minor"/>
      </rPr>
      <t xml:space="preserve"> je-li relevantní</t>
    </r>
  </si>
  <si>
    <t>Ukazatele, v nichž dojde po rekonstrukci ke zlepšení kvality surové vody</t>
  </si>
  <si>
    <t>Délka vodovodní sítě včetně přípojek</t>
  </si>
  <si>
    <r>
      <t xml:space="preserve">Délka současné vodovodní sítě </t>
    </r>
    <r>
      <rPr>
        <i/>
        <sz val="12"/>
        <color theme="1"/>
        <rFont val="Calibri"/>
        <family val="2"/>
        <charset val="238"/>
        <scheme val="minor"/>
      </rPr>
      <t>(m)</t>
    </r>
  </si>
  <si>
    <t>Počet obyvatel zásobených ze stávajícího vodovodu v řešené oblasti</t>
  </si>
  <si>
    <r>
      <t>Počet obyvatel již napojených na vodovodní síť, u kterých dojde projektem ke zlepšení stabilizace dodávky pitné vody v období sucha*</t>
    </r>
    <r>
      <rPr>
        <i/>
        <sz val="12"/>
        <color indexed="8"/>
        <rFont val="Calibri"/>
        <family val="2"/>
        <charset val="238"/>
        <scheme val="minor"/>
      </rPr>
      <t xml:space="preserve"> - je-li relevantní</t>
    </r>
  </si>
  <si>
    <r>
      <t>Projektová připravenost (vyber      ) -</t>
    </r>
    <r>
      <rPr>
        <i/>
        <sz val="12"/>
        <color theme="1"/>
        <rFont val="Calibri"/>
        <family val="2"/>
        <charset val="238"/>
        <scheme val="minor"/>
      </rPr>
      <t xml:space="preserve"> je-li relevantní</t>
    </r>
  </si>
  <si>
    <t>15 / 10 / 5</t>
  </si>
  <si>
    <t>Náhradní zásobování pitnou vodou obyvatel napojených na veřejný vodovod (z důvodu sucha), popř. pravdelné náhradní zásobování obyvatel zásobovaných z individuálních zdrojů (z důvodu sucha) (15b)</t>
  </si>
  <si>
    <t>Obec je v seznamu obcí lokality zasažené těžbou TURÓW (15b)</t>
  </si>
  <si>
    <t>Nedostatek pitné vody v individuálních zdrojích pro zásobování nemovitostí (5b)</t>
  </si>
  <si>
    <t>Vydané opatření obecné povahy dle §15 zákona č. 274/2001 Sb., o vodovodech a kanalizacích (10b)</t>
  </si>
  <si>
    <t>Obec je na seznamu obcí zasažených vodárenským suchem dle dokumentu PRVKU ČR 2020 (10b)</t>
  </si>
  <si>
    <t>Řešení naplňuje cíle projektu a je na úrovni nejlepších dostupných moderních technologií</t>
  </si>
  <si>
    <t>Výzva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</si>
</sst>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0" fillId="4" borderId="0" xfId="0" applyFill="1"/>
    <xf numFmtId="0" fontId="8" fillId="0" borderId="0" xfId="0" applyFont="1"/>
    <xf numFmtId="0" fontId="8" fillId="0" borderId="33" xfId="0" applyFont="1" applyBorder="1"/>
    <xf numFmtId="0" fontId="8" fillId="0" borderId="27" xfId="0" applyFont="1" applyBorder="1"/>
    <xf numFmtId="0" fontId="8" fillId="5" borderId="0" xfId="0" applyFont="1" applyFill="1"/>
    <xf numFmtId="0" fontId="8" fillId="8" borderId="0" xfId="0" applyFont="1" applyFill="1"/>
    <xf numFmtId="0" fontId="8" fillId="10" borderId="0" xfId="0" applyFont="1" applyFill="1"/>
    <xf numFmtId="0" fontId="8" fillId="3" borderId="0" xfId="0" applyFont="1" applyFill="1"/>
    <xf numFmtId="0" fontId="8" fillId="0" borderId="0" xfId="0" applyFont="1" applyAlignment="1">
      <alignment horizontal="right"/>
    </xf>
    <xf numFmtId="0" fontId="8" fillId="5" borderId="0" xfId="0" applyFont="1" applyFill="1" applyAlignment="1">
      <alignment horizontal="right"/>
    </xf>
    <xf numFmtId="0" fontId="8" fillId="10" borderId="0" xfId="0" applyFont="1" applyFill="1" applyAlignment="1">
      <alignment horizontal="right"/>
    </xf>
    <xf numFmtId="0" fontId="8" fillId="8" borderId="0" xfId="0" applyFont="1" applyFill="1" applyAlignment="1">
      <alignment horizontal="right"/>
    </xf>
    <xf numFmtId="0" fontId="8" fillId="12" borderId="0" xfId="0" applyFont="1" applyFill="1"/>
    <xf numFmtId="0" fontId="8" fillId="11" borderId="0" xfId="0" applyFont="1" applyFill="1"/>
    <xf numFmtId="0" fontId="0" fillId="15" borderId="0" xfId="0" applyFill="1"/>
    <xf numFmtId="0" fontId="8" fillId="0" borderId="0" xfId="0" applyFont="1" applyAlignment="1">
      <alignment horizontal="left"/>
    </xf>
    <xf numFmtId="0" fontId="8" fillId="4" borderId="0" xfId="0" applyFont="1" applyFill="1"/>
    <xf numFmtId="4" fontId="8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16" borderId="15" xfId="0" applyFill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16" borderId="0" xfId="0" applyFill="1"/>
    <xf numFmtId="0" fontId="0" fillId="17" borderId="0" xfId="0" applyFill="1"/>
    <xf numFmtId="0" fontId="0" fillId="17" borderId="15" xfId="0" applyFill="1" applyBorder="1" applyAlignment="1">
      <alignment horizontal="center" vertical="center"/>
    </xf>
    <xf numFmtId="0" fontId="0" fillId="6" borderId="0" xfId="0" applyFill="1"/>
    <xf numFmtId="0" fontId="0" fillId="6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17" borderId="33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4" borderId="62" xfId="0" applyFont="1" applyFill="1" applyBorder="1"/>
    <xf numFmtId="0" fontId="8" fillId="0" borderId="63" xfId="0" applyFont="1" applyBorder="1"/>
    <xf numFmtId="0" fontId="8" fillId="3" borderId="64" xfId="0" applyFont="1" applyFill="1" applyBorder="1"/>
    <xf numFmtId="0" fontId="8" fillId="0" borderId="65" xfId="0" applyFont="1" applyBorder="1"/>
    <xf numFmtId="0" fontId="8" fillId="3" borderId="66" xfId="0" applyFont="1" applyFill="1" applyBorder="1"/>
    <xf numFmtId="0" fontId="8" fillId="0" borderId="57" xfId="0" applyFont="1" applyBorder="1"/>
    <xf numFmtId="0" fontId="8" fillId="3" borderId="62" xfId="0" applyFont="1" applyFill="1" applyBorder="1"/>
    <xf numFmtId="0" fontId="8" fillId="4" borderId="66" xfId="0" applyFont="1" applyFill="1" applyBorder="1"/>
    <xf numFmtId="0" fontId="8" fillId="4" borderId="53" xfId="0" applyFont="1" applyFill="1" applyBorder="1"/>
    <xf numFmtId="0" fontId="8" fillId="0" borderId="46" xfId="0" applyFont="1" applyBorder="1"/>
    <xf numFmtId="0" fontId="18" fillId="3" borderId="0" xfId="0" applyFont="1" applyFill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18" fillId="3" borderId="0" xfId="0" applyFont="1" applyFill="1" applyProtection="1">
      <protection hidden="1"/>
    </xf>
    <xf numFmtId="0" fontId="22" fillId="2" borderId="25" xfId="0" applyFont="1" applyFill="1" applyBorder="1" applyAlignment="1" applyProtection="1">
      <alignment vertical="center"/>
      <protection hidden="1"/>
    </xf>
    <xf numFmtId="0" fontId="18" fillId="5" borderId="25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lef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22" fillId="2" borderId="26" xfId="0" applyFont="1" applyFill="1" applyBorder="1" applyAlignment="1" applyProtection="1">
      <alignment vertical="center"/>
      <protection hidden="1"/>
    </xf>
    <xf numFmtId="0" fontId="18" fillId="7" borderId="1" xfId="0" applyFont="1" applyFill="1" applyBorder="1" applyAlignment="1" applyProtection="1">
      <alignment horizontal="center"/>
      <protection hidden="1"/>
    </xf>
    <xf numFmtId="0" fontId="18" fillId="7" borderId="25" xfId="0" applyFont="1" applyFill="1" applyBorder="1" applyAlignment="1" applyProtection="1">
      <alignment horizontal="center"/>
      <protection hidden="1"/>
    </xf>
    <xf numFmtId="0" fontId="25" fillId="3" borderId="25" xfId="0" applyFont="1" applyFill="1" applyBorder="1" applyAlignment="1" applyProtection="1">
      <alignment horizontal="center"/>
      <protection hidden="1"/>
    </xf>
    <xf numFmtId="0" fontId="18" fillId="13" borderId="0" xfId="0" applyFont="1" applyFill="1" applyProtection="1">
      <protection hidden="1"/>
    </xf>
    <xf numFmtId="0" fontId="0" fillId="0" borderId="47" xfId="0" applyBorder="1" applyAlignment="1" applyProtection="1">
      <alignment horizontal="left" vertical="center"/>
      <protection hidden="1"/>
    </xf>
    <xf numFmtId="0" fontId="18" fillId="2" borderId="0" xfId="0" applyFont="1" applyFill="1" applyProtection="1">
      <protection hidden="1"/>
    </xf>
    <xf numFmtId="0" fontId="0" fillId="0" borderId="49" xfId="0" applyBorder="1" applyAlignment="1" applyProtection="1">
      <alignment horizontal="left" vertical="center"/>
      <protection hidden="1"/>
    </xf>
    <xf numFmtId="0" fontId="18" fillId="14" borderId="0" xfId="0" applyFont="1" applyFill="1" applyProtection="1">
      <protection hidden="1"/>
    </xf>
    <xf numFmtId="0" fontId="0" fillId="0" borderId="1" xfId="0" applyBorder="1" applyAlignment="1" applyProtection="1">
      <alignment horizontal="left" vertical="center"/>
      <protection hidden="1"/>
    </xf>
    <xf numFmtId="164" fontId="27" fillId="20" borderId="25" xfId="0" applyNumberFormat="1" applyFont="1" applyFill="1" applyBorder="1" applyAlignment="1" applyProtection="1">
      <alignment horizontal="center" vertical="center"/>
      <protection hidden="1"/>
    </xf>
    <xf numFmtId="0" fontId="25" fillId="20" borderId="25" xfId="0" applyFont="1" applyFill="1" applyBorder="1" applyAlignment="1" applyProtection="1">
      <alignment horizontal="center" vertical="center"/>
      <protection hidden="1"/>
    </xf>
    <xf numFmtId="0" fontId="18" fillId="15" borderId="0" xfId="0" applyFont="1" applyFill="1" applyProtection="1"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5" fillId="0" borderId="25" xfId="0" applyFont="1" applyBorder="1" applyAlignment="1" applyProtection="1">
      <alignment horizontal="center" vertical="center"/>
      <protection locked="0" hidden="1"/>
    </xf>
    <xf numFmtId="0" fontId="18" fillId="4" borderId="0" xfId="0" applyFont="1" applyFill="1" applyProtection="1"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164" fontId="1" fillId="7" borderId="1" xfId="0" applyNumberFormat="1" applyFont="1" applyFill="1" applyBorder="1" applyAlignment="1" applyProtection="1">
      <alignment horizontal="center" vertical="center"/>
      <protection hidden="1"/>
    </xf>
    <xf numFmtId="164" fontId="1" fillId="7" borderId="25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1" fillId="9" borderId="1" xfId="0" applyFont="1" applyFill="1" applyBorder="1" applyAlignment="1" applyProtection="1">
      <alignment horizontal="right"/>
      <protection hidden="1"/>
    </xf>
    <xf numFmtId="164" fontId="1" fillId="9" borderId="3" xfId="0" applyNumberFormat="1" applyFont="1" applyFill="1" applyBorder="1" applyAlignment="1" applyProtection="1">
      <alignment horizontal="left"/>
      <protection hidden="1"/>
    </xf>
    <xf numFmtId="0" fontId="18" fillId="3" borderId="39" xfId="0" applyFont="1" applyFill="1" applyBorder="1" applyProtection="1">
      <protection hidden="1"/>
    </xf>
    <xf numFmtId="0" fontId="18" fillId="7" borderId="13" xfId="0" applyFont="1" applyFill="1" applyBorder="1" applyProtection="1">
      <protection hidden="1"/>
    </xf>
    <xf numFmtId="0" fontId="18" fillId="3" borderId="37" xfId="0" applyFont="1" applyFill="1" applyBorder="1" applyProtection="1">
      <protection hidden="1"/>
    </xf>
    <xf numFmtId="0" fontId="18" fillId="3" borderId="20" xfId="0" applyFont="1" applyFill="1" applyBorder="1" applyProtection="1">
      <protection hidden="1"/>
    </xf>
    <xf numFmtId="0" fontId="18" fillId="3" borderId="21" xfId="0" applyFont="1" applyFill="1" applyBorder="1" applyProtection="1">
      <protection hidden="1"/>
    </xf>
    <xf numFmtId="0" fontId="18" fillId="3" borderId="22" xfId="0" applyFont="1" applyFill="1" applyBorder="1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18" fillId="7" borderId="47" xfId="0" applyFont="1" applyFill="1" applyBorder="1" applyAlignment="1" applyProtection="1">
      <alignment horizontal="left"/>
      <protection hidden="1"/>
    </xf>
    <xf numFmtId="0" fontId="18" fillId="7" borderId="48" xfId="0" applyFont="1" applyFill="1" applyBorder="1" applyProtection="1">
      <protection hidden="1"/>
    </xf>
    <xf numFmtId="0" fontId="18" fillId="7" borderId="12" xfId="0" applyFont="1" applyFill="1" applyBorder="1" applyProtection="1">
      <protection hidden="1"/>
    </xf>
    <xf numFmtId="0" fontId="24" fillId="5" borderId="32" xfId="0" applyFont="1" applyFill="1" applyBorder="1" applyAlignment="1" applyProtection="1">
      <alignment horizontal="center" vertical="center"/>
      <protection hidden="1"/>
    </xf>
    <xf numFmtId="0" fontId="18" fillId="5" borderId="40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3" borderId="0" xfId="0" applyFont="1" applyFill="1" applyAlignment="1" applyProtection="1">
      <alignment horizontal="left" wrapText="1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0" fontId="22" fillId="2" borderId="2" xfId="0" applyFont="1" applyFill="1" applyBorder="1" applyAlignment="1" applyProtection="1">
      <alignment vertical="center"/>
      <protection hidden="1"/>
    </xf>
    <xf numFmtId="0" fontId="22" fillId="2" borderId="3" xfId="0" applyFont="1" applyFill="1" applyBorder="1" applyAlignment="1" applyProtection="1">
      <alignment vertical="center"/>
      <protection hidden="1"/>
    </xf>
    <xf numFmtId="0" fontId="18" fillId="5" borderId="13" xfId="0" applyFont="1" applyFill="1" applyBorder="1" applyAlignment="1" applyProtection="1">
      <alignment horizontal="center"/>
      <protection hidden="1"/>
    </xf>
    <xf numFmtId="0" fontId="18" fillId="5" borderId="4" xfId="0" applyFont="1" applyFill="1" applyBorder="1" applyAlignment="1" applyProtection="1">
      <alignment horizontal="center"/>
      <protection hidden="1"/>
    </xf>
    <xf numFmtId="0" fontId="18" fillId="5" borderId="12" xfId="0" applyFont="1" applyFill="1" applyBorder="1" applyAlignment="1" applyProtection="1">
      <alignment horizontal="center"/>
      <protection hidden="1"/>
    </xf>
    <xf numFmtId="0" fontId="18" fillId="5" borderId="5" xfId="0" applyFont="1" applyFill="1" applyBorder="1" applyAlignment="1" applyProtection="1">
      <alignment horizont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18" fillId="5" borderId="12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6" fillId="3" borderId="37" xfId="0" applyFont="1" applyFill="1" applyBorder="1" applyAlignment="1" applyProtection="1">
      <alignment horizontal="left" vertical="center" wrapText="1"/>
      <protection hidden="1"/>
    </xf>
    <xf numFmtId="0" fontId="16" fillId="3" borderId="0" xfId="0" applyFont="1" applyFill="1" applyAlignment="1" applyProtection="1">
      <alignment horizontal="left" vertical="center" wrapText="1"/>
      <protection hidden="1"/>
    </xf>
    <xf numFmtId="0" fontId="18" fillId="5" borderId="9" xfId="0" applyFont="1" applyFill="1" applyBorder="1" applyAlignment="1" applyProtection="1">
      <alignment horizontal="center"/>
      <protection hidden="1"/>
    </xf>
    <xf numFmtId="0" fontId="18" fillId="5" borderId="32" xfId="0" applyFont="1" applyFill="1" applyBorder="1" applyAlignment="1" applyProtection="1">
      <alignment horizontal="center"/>
      <protection hidden="1"/>
    </xf>
    <xf numFmtId="0" fontId="18" fillId="5" borderId="40" xfId="0" applyFont="1" applyFill="1" applyBorder="1" applyAlignment="1" applyProtection="1">
      <alignment horizontal="center"/>
      <protection hidden="1"/>
    </xf>
    <xf numFmtId="0" fontId="18" fillId="0" borderId="35" xfId="0" applyFont="1" applyBorder="1" applyAlignment="1" applyProtection="1">
      <alignment horizontal="left" wrapText="1"/>
      <protection hidden="1"/>
    </xf>
    <xf numFmtId="0" fontId="18" fillId="3" borderId="37" xfId="0" applyFont="1" applyFill="1" applyBorder="1" applyAlignment="1" applyProtection="1">
      <alignment horizontal="left" wrapText="1"/>
      <protection hidden="1"/>
    </xf>
    <xf numFmtId="0" fontId="18" fillId="5" borderId="12" xfId="0" applyFont="1" applyFill="1" applyBorder="1" applyAlignment="1" applyProtection="1">
      <alignment horizontal="center" wrapText="1"/>
      <protection hidden="1"/>
    </xf>
    <xf numFmtId="0" fontId="18" fillId="0" borderId="14" xfId="0" applyFont="1" applyBorder="1" applyAlignment="1" applyProtection="1">
      <alignment horizontal="center" wrapText="1"/>
      <protection hidden="1"/>
    </xf>
    <xf numFmtId="0" fontId="18" fillId="0" borderId="6" xfId="0" applyFont="1" applyBorder="1" applyAlignment="1" applyProtection="1">
      <alignment horizontal="center" wrapText="1"/>
      <protection hidden="1"/>
    </xf>
    <xf numFmtId="0" fontId="18" fillId="5" borderId="29" xfId="0" applyFont="1" applyFill="1" applyBorder="1" applyAlignment="1" applyProtection="1">
      <alignment horizontal="right" wrapText="1"/>
      <protection hidden="1"/>
    </xf>
    <xf numFmtId="4" fontId="18" fillId="5" borderId="30" xfId="0" applyNumberFormat="1" applyFont="1" applyFill="1" applyBorder="1" applyAlignment="1" applyProtection="1">
      <alignment horizontal="center"/>
      <protection hidden="1"/>
    </xf>
    <xf numFmtId="164" fontId="18" fillId="5" borderId="31" xfId="0" applyNumberFormat="1" applyFont="1" applyFill="1" applyBorder="1" applyAlignment="1" applyProtection="1">
      <alignment horizontal="center"/>
      <protection hidden="1"/>
    </xf>
    <xf numFmtId="0" fontId="18" fillId="3" borderId="37" xfId="0" applyFont="1" applyFill="1" applyBorder="1" applyAlignment="1" applyProtection="1">
      <alignment vertical="top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39" xfId="0" applyFont="1" applyBorder="1" applyAlignment="1" applyProtection="1">
      <alignment horizontal="center"/>
      <protection hidden="1"/>
    </xf>
    <xf numFmtId="0" fontId="18" fillId="3" borderId="39" xfId="0" applyFont="1" applyFill="1" applyBorder="1" applyAlignment="1" applyProtection="1">
      <alignment horizontal="center"/>
      <protection hidden="1"/>
    </xf>
    <xf numFmtId="0" fontId="18" fillId="5" borderId="41" xfId="0" applyFont="1" applyFill="1" applyBorder="1" applyAlignment="1" applyProtection="1">
      <alignment horizontal="center"/>
      <protection hidden="1"/>
    </xf>
    <xf numFmtId="0" fontId="18" fillId="5" borderId="32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horizontal="right" wrapText="1"/>
      <protection hidden="1"/>
    </xf>
    <xf numFmtId="0" fontId="18" fillId="3" borderId="0" xfId="0" applyFont="1" applyFill="1" applyAlignment="1" applyProtection="1">
      <alignment horizontal="center" wrapText="1"/>
      <protection hidden="1"/>
    </xf>
    <xf numFmtId="0" fontId="21" fillId="14" borderId="26" xfId="0" applyFont="1" applyFill="1" applyBorder="1" applyAlignment="1" applyProtection="1">
      <alignment vertical="center"/>
      <protection hidden="1"/>
    </xf>
    <xf numFmtId="0" fontId="18" fillId="3" borderId="25" xfId="0" applyFont="1" applyFill="1" applyBorder="1" applyAlignment="1" applyProtection="1">
      <alignment horizontal="left" vertical="center" wrapText="1"/>
      <protection hidden="1"/>
    </xf>
    <xf numFmtId="0" fontId="18" fillId="3" borderId="3" xfId="0" applyFont="1" applyFill="1" applyBorder="1" applyAlignment="1" applyProtection="1">
      <alignment horizontal="center" wrapText="1"/>
      <protection hidden="1"/>
    </xf>
    <xf numFmtId="0" fontId="18" fillId="0" borderId="13" xfId="0" applyFont="1" applyBorder="1" applyAlignment="1" applyProtection="1">
      <alignment horizontal="center" wrapText="1"/>
      <protection hidden="1"/>
    </xf>
    <xf numFmtId="0" fontId="18" fillId="0" borderId="18" xfId="0" applyFont="1" applyBorder="1" applyAlignment="1" applyProtection="1">
      <alignment horizontal="center" wrapText="1"/>
      <protection hidden="1"/>
    </xf>
    <xf numFmtId="0" fontId="21" fillId="10" borderId="26" xfId="0" applyFont="1" applyFill="1" applyBorder="1" applyAlignment="1" applyProtection="1">
      <alignment vertical="center"/>
      <protection hidden="1"/>
    </xf>
    <xf numFmtId="0" fontId="21" fillId="18" borderId="26" xfId="0" applyFont="1" applyFill="1" applyBorder="1" applyAlignment="1" applyProtection="1">
      <alignment vertical="center"/>
      <protection hidden="1"/>
    </xf>
    <xf numFmtId="0" fontId="21" fillId="18" borderId="26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49" fontId="0" fillId="0" borderId="13" xfId="0" applyNumberForma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49" fontId="0" fillId="0" borderId="16" xfId="0" applyNumberForma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49" fontId="0" fillId="0" borderId="18" xfId="0" applyNumberFormat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49" fontId="0" fillId="0" borderId="31" xfId="0" applyNumberForma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3" borderId="50" xfId="0" applyFill="1" applyBorder="1" applyAlignment="1" applyProtection="1">
      <alignment vertical="center"/>
      <protection hidden="1"/>
    </xf>
    <xf numFmtId="0" fontId="0" fillId="3" borderId="24" xfId="0" applyFill="1" applyBorder="1" applyAlignment="1" applyProtection="1">
      <alignment vertical="center"/>
      <protection hidden="1"/>
    </xf>
    <xf numFmtId="0" fontId="0" fillId="3" borderId="53" xfId="0" applyFill="1" applyBorder="1" applyAlignment="1" applyProtection="1">
      <alignment horizontal="left" vertical="center"/>
      <protection locked="0"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 textRotation="90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1" fontId="0" fillId="3" borderId="0" xfId="0" applyNumberFormat="1" applyFill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2" fontId="0" fillId="3" borderId="0" xfId="0" applyNumberFormat="1" applyFill="1" applyAlignment="1" applyProtection="1">
      <alignment horizontal="center" vertical="center"/>
      <protection hidden="1"/>
    </xf>
    <xf numFmtId="1" fontId="0" fillId="3" borderId="0" xfId="0" applyNumberForma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4" fontId="0" fillId="0" borderId="0" xfId="0" applyNumberFormat="1" applyAlignment="1">
      <alignment horizontal="left" vertical="center"/>
    </xf>
    <xf numFmtId="4" fontId="18" fillId="0" borderId="51" xfId="0" applyNumberFormat="1" applyFont="1" applyBorder="1" applyAlignment="1" applyProtection="1">
      <alignment horizontal="center" vertical="center" wrapText="1"/>
      <protection locked="0"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8" fillId="20" borderId="2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15" borderId="0" xfId="0" applyFill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 wrapText="1"/>
      <protection locked="0" hidden="1"/>
    </xf>
    <xf numFmtId="0" fontId="31" fillId="3" borderId="0" xfId="0" applyFont="1" applyFill="1" applyProtection="1">
      <protection hidden="1"/>
    </xf>
    <xf numFmtId="0" fontId="25" fillId="3" borderId="0" xfId="0" applyFont="1" applyFill="1" applyAlignment="1" applyProtection="1">
      <alignment horizontal="center"/>
      <protection hidden="1"/>
    </xf>
    <xf numFmtId="164" fontId="25" fillId="3" borderId="0" xfId="0" applyNumberFormat="1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4" fontId="0" fillId="0" borderId="54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31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0" borderId="52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3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4" fontId="18" fillId="0" borderId="15" xfId="0" applyNumberFormat="1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4" fontId="18" fillId="0" borderId="24" xfId="0" applyNumberFormat="1" applyFont="1" applyBorder="1" applyAlignment="1" applyProtection="1">
      <alignment horizontal="center"/>
      <protection locked="0"/>
    </xf>
    <xf numFmtId="3" fontId="18" fillId="0" borderId="8" xfId="0" applyNumberFormat="1" applyFont="1" applyBorder="1" applyAlignment="1" applyProtection="1">
      <alignment horizontal="center"/>
      <protection locked="0"/>
    </xf>
    <xf numFmtId="1" fontId="18" fillId="0" borderId="13" xfId="0" applyNumberFormat="1" applyFont="1" applyBorder="1" applyAlignment="1" applyProtection="1">
      <alignment horizontal="center"/>
      <protection locked="0"/>
    </xf>
    <xf numFmtId="2" fontId="18" fillId="0" borderId="28" xfId="0" applyNumberFormat="1" applyFont="1" applyBorder="1" applyAlignment="1" applyProtection="1">
      <alignment horizontal="center"/>
      <protection locked="0"/>
    </xf>
    <xf numFmtId="3" fontId="18" fillId="0" borderId="18" xfId="0" applyNumberFormat="1" applyFont="1" applyBorder="1" applyAlignment="1" applyProtection="1">
      <alignment horizontal="center"/>
      <protection locked="0"/>
    </xf>
    <xf numFmtId="4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28" xfId="0" applyNumberFormat="1" applyFont="1" applyBorder="1" applyAlignment="1" applyProtection="1">
      <alignment horizontal="center"/>
      <protection locked="0"/>
    </xf>
    <xf numFmtId="2" fontId="18" fillId="0" borderId="16" xfId="0" applyNumberFormat="1" applyFont="1" applyBorder="1" applyAlignment="1" applyProtection="1">
      <alignment horizontal="center"/>
      <protection locked="0"/>
    </xf>
    <xf numFmtId="3" fontId="18" fillId="0" borderId="16" xfId="0" applyNumberFormat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165" fontId="18" fillId="0" borderId="36" xfId="0" applyNumberFormat="1" applyFont="1" applyBorder="1" applyAlignment="1" applyProtection="1">
      <alignment horizontal="center" wrapText="1"/>
      <protection locked="0"/>
    </xf>
    <xf numFmtId="4" fontId="18" fillId="0" borderId="28" xfId="0" applyNumberFormat="1" applyFont="1" applyBorder="1" applyAlignment="1" applyProtection="1">
      <alignment horizontal="center" wrapText="1"/>
      <protection locked="0"/>
    </xf>
    <xf numFmtId="4" fontId="18" fillId="0" borderId="44" xfId="0" applyNumberFormat="1" applyFont="1" applyBorder="1" applyAlignment="1" applyProtection="1">
      <alignment horizontal="center" wrapText="1"/>
      <protection locked="0"/>
    </xf>
    <xf numFmtId="4" fontId="18" fillId="0" borderId="31" xfId="0" applyNumberFormat="1" applyFont="1" applyBorder="1" applyAlignment="1" applyProtection="1">
      <alignment horizontal="center" wrapText="1"/>
      <protection locked="0"/>
    </xf>
    <xf numFmtId="1" fontId="18" fillId="0" borderId="40" xfId="0" applyNumberFormat="1" applyFont="1" applyBorder="1" applyAlignment="1" applyProtection="1">
      <alignment horizontal="center"/>
      <protection locked="0"/>
    </xf>
    <xf numFmtId="1" fontId="18" fillId="0" borderId="44" xfId="0" applyNumberFormat="1" applyFont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center" wrapText="1"/>
      <protection locked="0"/>
    </xf>
    <xf numFmtId="164" fontId="18" fillId="0" borderId="16" xfId="0" applyNumberFormat="1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 wrapText="1"/>
      <protection locked="0"/>
    </xf>
    <xf numFmtId="4" fontId="18" fillId="0" borderId="43" xfId="0" applyNumberFormat="1" applyFont="1" applyBorder="1" applyAlignment="1" applyProtection="1">
      <alignment horizontal="center"/>
      <protection locked="0"/>
    </xf>
    <xf numFmtId="164" fontId="18" fillId="0" borderId="44" xfId="0" applyNumberFormat="1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 wrapText="1"/>
      <protection locked="0"/>
    </xf>
    <xf numFmtId="4" fontId="18" fillId="3" borderId="13" xfId="0" applyNumberFormat="1" applyFont="1" applyFill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42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4" fontId="18" fillId="0" borderId="15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4" fontId="18" fillId="0" borderId="17" xfId="0" applyNumberFormat="1" applyFont="1" applyBorder="1" applyAlignment="1" applyProtection="1">
      <alignment horizontal="center" wrapText="1"/>
      <protection locked="0"/>
    </xf>
    <xf numFmtId="0" fontId="18" fillId="0" borderId="16" xfId="0" applyFont="1" applyBorder="1" applyAlignment="1" applyProtection="1">
      <alignment horizontal="center" wrapText="1"/>
      <protection locked="0"/>
    </xf>
    <xf numFmtId="0" fontId="18" fillId="0" borderId="18" xfId="0" applyFont="1" applyBorder="1" applyAlignment="1" applyProtection="1">
      <alignment horizontal="center" wrapText="1"/>
      <protection locked="0"/>
    </xf>
    <xf numFmtId="4" fontId="18" fillId="0" borderId="16" xfId="0" applyNumberFormat="1" applyFont="1" applyBorder="1" applyAlignment="1" applyProtection="1">
      <alignment horizontal="center" wrapText="1"/>
      <protection locked="0"/>
    </xf>
    <xf numFmtId="4" fontId="18" fillId="0" borderId="18" xfId="0" applyNumberFormat="1" applyFont="1" applyBorder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16" fillId="21" borderId="60" xfId="0" applyFont="1" applyFill="1" applyBorder="1" applyAlignment="1" applyProtection="1">
      <alignment vertical="center" wrapText="1"/>
      <protection hidden="1"/>
    </xf>
    <xf numFmtId="0" fontId="16" fillId="21" borderId="5" xfId="0" applyFont="1" applyFill="1" applyBorder="1" applyAlignment="1" applyProtection="1">
      <alignment vertical="center" wrapText="1"/>
      <protection hidden="1"/>
    </xf>
    <xf numFmtId="0" fontId="16" fillId="21" borderId="61" xfId="0" applyFont="1" applyFill="1" applyBorder="1" applyAlignment="1" applyProtection="1">
      <alignment horizontal="left" vertical="center" wrapText="1"/>
      <protection hidden="1"/>
    </xf>
    <xf numFmtId="0" fontId="16" fillId="21" borderId="8" xfId="0" applyFont="1" applyFill="1" applyBorder="1" applyAlignment="1" applyProtection="1">
      <alignment horizontal="left" vertical="center" wrapText="1"/>
      <protection hidden="1"/>
    </xf>
    <xf numFmtId="0" fontId="16" fillId="21" borderId="58" xfId="0" applyFont="1" applyFill="1" applyBorder="1" applyAlignment="1" applyProtection="1">
      <alignment horizontal="left" vertical="center"/>
      <protection hidden="1"/>
    </xf>
    <xf numFmtId="0" fontId="16" fillId="21" borderId="7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10" fillId="21" borderId="17" xfId="0" applyFont="1" applyFill="1" applyBorder="1" applyAlignment="1">
      <alignment horizontal="left" vertical="center" wrapText="1" shrinkToFi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" fontId="18" fillId="0" borderId="5" xfId="0" applyNumberFormat="1" applyFont="1" applyBorder="1" applyAlignment="1" applyProtection="1">
      <alignment horizontal="center"/>
      <protection locked="0"/>
    </xf>
    <xf numFmtId="3" fontId="18" fillId="0" borderId="39" xfId="0" applyNumberFormat="1" applyFont="1" applyBorder="1" applyAlignment="1" applyProtection="1">
      <alignment horizontal="center"/>
      <protection locked="0"/>
    </xf>
    <xf numFmtId="3" fontId="18" fillId="0" borderId="23" xfId="0" applyNumberFormat="1" applyFont="1" applyBorder="1" applyAlignment="1" applyProtection="1">
      <alignment horizontal="center"/>
      <protection locked="0"/>
    </xf>
    <xf numFmtId="3" fontId="18" fillId="0" borderId="24" xfId="0" applyNumberFormat="1" applyFont="1" applyBorder="1" applyAlignment="1" applyProtection="1">
      <alignment horizontal="center"/>
      <protection locked="0"/>
    </xf>
    <xf numFmtId="4" fontId="18" fillId="0" borderId="12" xfId="0" applyNumberFormat="1" applyFont="1" applyBorder="1" applyAlignment="1" applyProtection="1">
      <alignment horizontal="center" wrapText="1"/>
      <protection locked="0"/>
    </xf>
    <xf numFmtId="4" fontId="18" fillId="0" borderId="43" xfId="0" applyNumberFormat="1" applyFont="1" applyBorder="1" applyAlignment="1" applyProtection="1">
      <alignment horizontal="center" wrapText="1"/>
      <protection locked="0"/>
    </xf>
    <xf numFmtId="4" fontId="18" fillId="3" borderId="0" xfId="0" applyNumberFormat="1" applyFont="1" applyFill="1" applyAlignment="1" applyProtection="1">
      <alignment horizontal="center" wrapText="1"/>
      <protection hidden="1"/>
    </xf>
    <xf numFmtId="4" fontId="18" fillId="0" borderId="16" xfId="0" applyNumberFormat="1" applyFont="1" applyBorder="1" applyAlignment="1" applyProtection="1">
      <alignment horizontal="center"/>
      <protection locked="0"/>
    </xf>
    <xf numFmtId="4" fontId="18" fillId="0" borderId="44" xfId="0" applyNumberFormat="1" applyFont="1" applyBorder="1" applyAlignment="1" applyProtection="1">
      <alignment horizontal="center"/>
      <protection locked="0"/>
    </xf>
    <xf numFmtId="4" fontId="18" fillId="0" borderId="18" xfId="0" applyNumberFormat="1" applyFont="1" applyBorder="1" applyAlignment="1" applyProtection="1">
      <alignment horizontal="center"/>
      <protection locked="0"/>
    </xf>
    <xf numFmtId="0" fontId="18" fillId="3" borderId="0" xfId="0" applyFont="1" applyFill="1" applyAlignment="1" applyProtection="1">
      <alignment horizontal="center" vertical="center"/>
      <protection locked="0" hidden="1"/>
    </xf>
    <xf numFmtId="4" fontId="18" fillId="21" borderId="40" xfId="0" applyNumberFormat="1" applyFont="1" applyFill="1" applyBorder="1" applyAlignment="1" applyProtection="1">
      <alignment horizontal="center" wrapText="1"/>
      <protection hidden="1"/>
    </xf>
    <xf numFmtId="4" fontId="18" fillId="21" borderId="31" xfId="0" applyNumberFormat="1" applyFont="1" applyFill="1" applyBorder="1" applyAlignment="1" applyProtection="1">
      <alignment horizontal="center" wrapText="1"/>
      <protection hidden="1"/>
    </xf>
    <xf numFmtId="4" fontId="18" fillId="21" borderId="18" xfId="0" applyNumberFormat="1" applyFont="1" applyFill="1" applyBorder="1" applyAlignment="1" applyProtection="1">
      <alignment horizontal="center"/>
      <protection hidden="1"/>
    </xf>
    <xf numFmtId="0" fontId="18" fillId="21" borderId="6" xfId="0" applyFont="1" applyFill="1" applyBorder="1" applyAlignment="1" applyProtection="1">
      <alignment horizontal="center" vertical="top" wrapText="1"/>
      <protection hidden="1"/>
    </xf>
    <xf numFmtId="2" fontId="2" fillId="21" borderId="12" xfId="0" applyNumberFormat="1" applyFont="1" applyFill="1" applyBorder="1" applyAlignment="1" applyProtection="1">
      <alignment horizontal="center" vertical="center" wrapText="1"/>
      <protection hidden="1"/>
    </xf>
    <xf numFmtId="4" fontId="2" fillId="21" borderId="15" xfId="0" applyNumberFormat="1" applyFont="1" applyFill="1" applyBorder="1" applyAlignment="1" applyProtection="1">
      <alignment horizontal="center" vertical="center" wrapText="1"/>
      <protection hidden="1"/>
    </xf>
    <xf numFmtId="1" fontId="0" fillId="21" borderId="15" xfId="0" applyNumberFormat="1" applyFill="1" applyBorder="1" applyAlignment="1" applyProtection="1">
      <alignment horizontal="center" vertical="center" wrapText="1"/>
      <protection hidden="1"/>
    </xf>
    <xf numFmtId="3" fontId="0" fillId="21" borderId="17" xfId="0" applyNumberFormat="1" applyFill="1" applyBorder="1" applyAlignment="1" applyProtection="1">
      <alignment horizontal="center" vertical="center" wrapText="1"/>
      <protection hidden="1"/>
    </xf>
    <xf numFmtId="1" fontId="0" fillId="21" borderId="30" xfId="0" applyNumberFormat="1" applyFill="1" applyBorder="1" applyAlignment="1" applyProtection="1">
      <alignment horizontal="center" vertical="center" wrapText="1"/>
      <protection hidden="1"/>
    </xf>
    <xf numFmtId="3" fontId="0" fillId="21" borderId="15" xfId="0" applyNumberFormat="1" applyFill="1" applyBorder="1" applyAlignment="1" applyProtection="1">
      <alignment horizontal="center" vertical="center" wrapText="1"/>
      <protection hidden="1"/>
    </xf>
    <xf numFmtId="0" fontId="0" fillId="19" borderId="58" xfId="0" applyFill="1" applyBorder="1" applyAlignment="1" applyProtection="1">
      <alignment horizontal="left" vertical="center"/>
      <protection hidden="1"/>
    </xf>
    <xf numFmtId="0" fontId="0" fillId="19" borderId="60" xfId="0" applyFill="1" applyBorder="1" applyAlignment="1" applyProtection="1">
      <alignment vertical="center"/>
      <protection hidden="1"/>
    </xf>
    <xf numFmtId="0" fontId="0" fillId="19" borderId="5" xfId="0" applyFill="1" applyBorder="1" applyAlignment="1" applyProtection="1">
      <alignment vertical="center"/>
      <protection hidden="1"/>
    </xf>
    <xf numFmtId="0" fontId="0" fillId="19" borderId="53" xfId="0" applyFill="1" applyBorder="1" applyAlignment="1" applyProtection="1">
      <alignment horizontal="left" vertical="center"/>
      <protection hidden="1"/>
    </xf>
    <xf numFmtId="0" fontId="0" fillId="19" borderId="50" xfId="0" applyFill="1" applyBorder="1" applyAlignment="1" applyProtection="1">
      <alignment vertical="center"/>
      <protection hidden="1"/>
    </xf>
    <xf numFmtId="0" fontId="0" fillId="19" borderId="24" xfId="0" applyFill="1" applyBorder="1" applyAlignment="1" applyProtection="1">
      <alignment vertical="center"/>
      <protection hidden="1"/>
    </xf>
    <xf numFmtId="1" fontId="2" fillId="3" borderId="0" xfId="0" applyNumberFormat="1" applyFont="1" applyFill="1" applyAlignment="1" applyProtection="1">
      <alignment horizontal="center" vertical="center"/>
      <protection hidden="1"/>
    </xf>
    <xf numFmtId="3" fontId="34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8" fillId="15" borderId="0" xfId="0" applyFont="1" applyFill="1"/>
    <xf numFmtId="0" fontId="8" fillId="2" borderId="0" xfId="0" applyFont="1" applyFill="1"/>
    <xf numFmtId="0" fontId="0" fillId="21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/>
      <protection locked="0" hidden="1"/>
    </xf>
    <xf numFmtId="0" fontId="21" fillId="3" borderId="15" xfId="0" applyFont="1" applyFill="1" applyBorder="1" applyAlignment="1" applyProtection="1">
      <alignment horizontal="right" vertical="center"/>
      <protection hidden="1"/>
    </xf>
    <xf numFmtId="0" fontId="0" fillId="8" borderId="15" xfId="0" applyFill="1" applyBorder="1"/>
    <xf numFmtId="4" fontId="18" fillId="0" borderId="15" xfId="0" applyNumberFormat="1" applyFont="1" applyBorder="1" applyAlignment="1">
      <alignment horizontal="left" vertical="top" wrapText="1"/>
    </xf>
    <xf numFmtId="0" fontId="19" fillId="3" borderId="15" xfId="0" applyFont="1" applyFill="1" applyBorder="1" applyAlignment="1" applyProtection="1">
      <alignment horizontal="right" vertical="center"/>
      <protection hidden="1"/>
    </xf>
    <xf numFmtId="0" fontId="21" fillId="3" borderId="15" xfId="0" applyFont="1" applyFill="1" applyBorder="1" applyAlignment="1" applyProtection="1">
      <alignment horizontal="right"/>
      <protection hidden="1"/>
    </xf>
    <xf numFmtId="0" fontId="21" fillId="3" borderId="15" xfId="0" applyFont="1" applyFill="1" applyBorder="1" applyAlignment="1" applyProtection="1">
      <alignment horizontal="right" vertical="center" wrapText="1"/>
      <protection hidden="1"/>
    </xf>
    <xf numFmtId="0" fontId="21" fillId="0" borderId="15" xfId="0" applyFont="1" applyBorder="1" applyAlignment="1" applyProtection="1">
      <alignment horizontal="right" vertical="center"/>
      <protection hidden="1"/>
    </xf>
    <xf numFmtId="0" fontId="0" fillId="3" borderId="0" xfId="0" applyFill="1"/>
    <xf numFmtId="4" fontId="0" fillId="3" borderId="0" xfId="0" applyNumberFormat="1" applyFill="1" applyAlignment="1">
      <alignment horizontal="left" vertical="center"/>
    </xf>
    <xf numFmtId="4" fontId="18" fillId="0" borderId="15" xfId="0" applyNumberFormat="1" applyFont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left" vertical="center"/>
    </xf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0" fontId="0" fillId="13" borderId="15" xfId="0" applyFill="1" applyBorder="1"/>
    <xf numFmtId="0" fontId="0" fillId="3" borderId="15" xfId="0" applyFill="1" applyBorder="1" applyAlignment="1" applyProtection="1">
      <alignment horizontal="right"/>
      <protection hidden="1"/>
    </xf>
    <xf numFmtId="0" fontId="0" fillId="22" borderId="15" xfId="0" applyFill="1" applyBorder="1"/>
    <xf numFmtId="0" fontId="21" fillId="3" borderId="15" xfId="0" applyFont="1" applyFill="1" applyBorder="1" applyAlignment="1" applyProtection="1">
      <alignment horizontal="right" wrapText="1"/>
      <protection hidden="1"/>
    </xf>
    <xf numFmtId="3" fontId="18" fillId="0" borderId="15" xfId="0" applyNumberFormat="1" applyFont="1" applyBorder="1" applyAlignment="1">
      <alignment horizontal="left" vertical="center"/>
    </xf>
    <xf numFmtId="0" fontId="21" fillId="3" borderId="15" xfId="0" applyFont="1" applyFill="1" applyBorder="1" applyAlignment="1" applyProtection="1">
      <alignment horizontal="center" vertical="center" wrapText="1"/>
      <protection hidden="1"/>
    </xf>
    <xf numFmtId="4" fontId="18" fillId="21" borderId="15" xfId="0" applyNumberFormat="1" applyFont="1" applyFill="1" applyBorder="1" applyAlignment="1">
      <alignment horizontal="left" vertical="top" wrapText="1"/>
    </xf>
    <xf numFmtId="0" fontId="0" fillId="3" borderId="0" xfId="0" applyFill="1" applyAlignment="1" applyProtection="1">
      <alignment vertical="center" wrapText="1"/>
      <protection hidden="1"/>
    </xf>
    <xf numFmtId="4" fontId="18" fillId="0" borderId="15" xfId="0" applyNumberFormat="1" applyFont="1" applyBorder="1" applyAlignment="1" applyProtection="1">
      <alignment horizontal="left" vertical="center" wrapText="1"/>
      <protection locked="0"/>
    </xf>
    <xf numFmtId="4" fontId="18" fillId="0" borderId="15" xfId="0" applyNumberFormat="1" applyFont="1" applyBorder="1" applyAlignment="1" applyProtection="1">
      <alignment horizontal="left" vertical="top" wrapText="1"/>
      <protection locked="0"/>
    </xf>
    <xf numFmtId="4" fontId="18" fillId="0" borderId="15" xfId="0" applyNumberFormat="1" applyFont="1" applyBorder="1" applyAlignment="1" applyProtection="1">
      <alignment horizontal="left" vertical="center"/>
      <protection locked="0"/>
    </xf>
    <xf numFmtId="0" fontId="18" fillId="3" borderId="53" xfId="0" applyFont="1" applyFill="1" applyBorder="1" applyAlignment="1" applyProtection="1">
      <alignment wrapText="1"/>
      <protection hidden="1"/>
    </xf>
    <xf numFmtId="0" fontId="18" fillId="3" borderId="58" xfId="0" applyFont="1" applyFill="1" applyBorder="1" applyAlignment="1" applyProtection="1">
      <alignment wrapText="1"/>
      <protection hidden="1"/>
    </xf>
    <xf numFmtId="0" fontId="18" fillId="3" borderId="7" xfId="0" applyFont="1" applyFill="1" applyBorder="1" applyAlignment="1" applyProtection="1">
      <alignment wrapText="1"/>
      <protection hidden="1"/>
    </xf>
    <xf numFmtId="0" fontId="21" fillId="3" borderId="0" xfId="0" applyFont="1" applyFill="1" applyProtection="1">
      <protection hidden="1"/>
    </xf>
    <xf numFmtId="0" fontId="21" fillId="3" borderId="33" xfId="0" applyFont="1" applyFill="1" applyBorder="1" applyAlignment="1" applyProtection="1">
      <alignment horizontal="center" vertical="center"/>
      <protection hidden="1"/>
    </xf>
    <xf numFmtId="0" fontId="21" fillId="3" borderId="38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Protection="1">
      <protection hidden="1"/>
    </xf>
    <xf numFmtId="0" fontId="21" fillId="4" borderId="3" xfId="0" applyFont="1" applyFill="1" applyBorder="1" applyProtection="1">
      <protection hidden="1"/>
    </xf>
    <xf numFmtId="0" fontId="21" fillId="3" borderId="0" xfId="0" applyFont="1" applyFill="1" applyAlignment="1" applyProtection="1">
      <alignment horizontal="right"/>
      <protection hidden="1"/>
    </xf>
    <xf numFmtId="2" fontId="21" fillId="3" borderId="0" xfId="0" applyNumberFormat="1" applyFont="1" applyFill="1" applyAlignment="1" applyProtection="1">
      <alignment horizontal="center"/>
      <protection hidden="1"/>
    </xf>
    <xf numFmtId="1" fontId="18" fillId="3" borderId="0" xfId="0" applyNumberFormat="1" applyFont="1" applyFill="1" applyAlignment="1" applyProtection="1">
      <alignment horizontal="left" vertical="top"/>
      <protection hidden="1"/>
    </xf>
    <xf numFmtId="0" fontId="2" fillId="19" borderId="53" xfId="0" applyFont="1" applyFill="1" applyBorder="1" applyAlignment="1" applyProtection="1">
      <alignment horizontal="left" vertical="center"/>
      <protection hidden="1"/>
    </xf>
    <xf numFmtId="0" fontId="8" fillId="23" borderId="0" xfId="0" applyFont="1" applyFill="1"/>
    <xf numFmtId="0" fontId="33" fillId="24" borderId="0" xfId="0" applyFont="1" applyFill="1" applyAlignment="1" applyProtection="1">
      <alignment horizontal="right"/>
      <protection hidden="1"/>
    </xf>
    <xf numFmtId="2" fontId="33" fillId="24" borderId="0" xfId="0" applyNumberFormat="1" applyFont="1" applyFill="1" applyAlignment="1" applyProtection="1">
      <alignment horizontal="center"/>
      <protection hidden="1"/>
    </xf>
    <xf numFmtId="0" fontId="7" fillId="3" borderId="0" xfId="0" applyFont="1" applyFill="1"/>
    <xf numFmtId="0" fontId="35" fillId="3" borderId="0" xfId="0" applyFont="1" applyFill="1"/>
    <xf numFmtId="49" fontId="18" fillId="0" borderId="15" xfId="0" applyNumberFormat="1" applyFont="1" applyBorder="1" applyAlignment="1" applyProtection="1">
      <alignment horizontal="center" vertical="center"/>
      <protection hidden="1"/>
    </xf>
    <xf numFmtId="49" fontId="18" fillId="0" borderId="12" xfId="0" applyNumberFormat="1" applyFont="1" applyBorder="1" applyAlignment="1" applyProtection="1">
      <alignment horizontal="center" vertical="center"/>
      <protection hidden="1"/>
    </xf>
    <xf numFmtId="1" fontId="18" fillId="3" borderId="13" xfId="0" applyNumberFormat="1" applyFont="1" applyFill="1" applyBorder="1" applyAlignment="1" applyProtection="1">
      <alignment horizontal="center" vertical="center"/>
      <protection hidden="1"/>
    </xf>
    <xf numFmtId="2" fontId="18" fillId="3" borderId="16" xfId="0" applyNumberFormat="1" applyFont="1" applyFill="1" applyBorder="1" applyAlignment="1" applyProtection="1">
      <alignment horizontal="center" vertical="center"/>
      <protection hidden="1"/>
    </xf>
    <xf numFmtId="1" fontId="18" fillId="3" borderId="16" xfId="0" applyNumberFormat="1" applyFont="1" applyFill="1" applyBorder="1" applyAlignment="1" applyProtection="1">
      <alignment horizontal="center" vertical="center"/>
      <protection hidden="1"/>
    </xf>
    <xf numFmtId="49" fontId="18" fillId="0" borderId="17" xfId="0" applyNumberFormat="1" applyFont="1" applyBorder="1" applyAlignment="1" applyProtection="1">
      <alignment horizontal="center" vertical="center"/>
      <protection hidden="1"/>
    </xf>
    <xf numFmtId="1" fontId="18" fillId="3" borderId="18" xfId="0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" fillId="3" borderId="53" xfId="0" applyFont="1" applyFill="1" applyBorder="1" applyAlignment="1" applyProtection="1">
      <alignment horizontal="center" vertical="center"/>
      <protection hidden="1"/>
    </xf>
    <xf numFmtId="0" fontId="2" fillId="3" borderId="50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hidden="1"/>
    </xf>
    <xf numFmtId="0" fontId="0" fillId="3" borderId="53" xfId="0" applyFill="1" applyBorder="1" applyAlignment="1" applyProtection="1">
      <alignment horizontal="center" vertical="center" wrapText="1"/>
      <protection hidden="1"/>
    </xf>
    <xf numFmtId="0" fontId="0" fillId="3" borderId="50" xfId="0" applyFill="1" applyBorder="1" applyAlignment="1" applyProtection="1">
      <alignment horizontal="center" vertical="center" wrapText="1"/>
      <protection hidden="1"/>
    </xf>
    <xf numFmtId="0" fontId="0" fillId="3" borderId="46" xfId="0" applyFill="1" applyBorder="1" applyAlignment="1" applyProtection="1">
      <alignment horizontal="center" vertical="center" wrapText="1"/>
      <protection hidden="1"/>
    </xf>
    <xf numFmtId="0" fontId="1" fillId="8" borderId="67" xfId="0" applyFont="1" applyFill="1" applyBorder="1" applyAlignment="1" applyProtection="1">
      <alignment horizontal="right" vertical="center"/>
      <protection hidden="1"/>
    </xf>
    <xf numFmtId="0" fontId="1" fillId="8" borderId="68" xfId="0" applyFont="1" applyFill="1" applyBorder="1" applyAlignment="1" applyProtection="1">
      <alignment horizontal="right" vertical="center"/>
      <protection hidden="1"/>
    </xf>
    <xf numFmtId="0" fontId="1" fillId="3" borderId="68" xfId="0" applyFont="1" applyFill="1" applyBorder="1" applyAlignment="1" applyProtection="1">
      <alignment horizontal="left" vertical="center"/>
      <protection locked="0"/>
    </xf>
    <xf numFmtId="0" fontId="1" fillId="3" borderId="69" xfId="0" applyFont="1" applyFill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 applyProtection="1">
      <alignment horizontal="left" vertical="center" wrapText="1"/>
      <protection locked="0"/>
    </xf>
    <xf numFmtId="0" fontId="16" fillId="3" borderId="15" xfId="0" applyFont="1" applyFill="1" applyBorder="1" applyAlignment="1" applyProtection="1">
      <alignment horizontal="left" vertical="center" wrapText="1"/>
      <protection locked="0"/>
    </xf>
    <xf numFmtId="0" fontId="16" fillId="3" borderId="16" xfId="0" applyFont="1" applyFill="1" applyBorder="1" applyAlignment="1" applyProtection="1">
      <alignment horizontal="left" vertical="center" wrapText="1"/>
      <protection locked="0"/>
    </xf>
    <xf numFmtId="0" fontId="10" fillId="21" borderId="7" xfId="0" applyFont="1" applyFill="1" applyBorder="1" applyAlignment="1">
      <alignment horizontal="left" vertical="center" wrapText="1" shrinkToFit="1"/>
    </xf>
    <xf numFmtId="0" fontId="10" fillId="21" borderId="19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7" fillId="6" borderId="9" xfId="0" applyFont="1" applyFill="1" applyBorder="1" applyAlignment="1">
      <alignment horizontal="left" vertical="center" wrapText="1"/>
    </xf>
    <xf numFmtId="0" fontId="27" fillId="6" borderId="10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left" vertical="center" wrapText="1"/>
    </xf>
    <xf numFmtId="0" fontId="21" fillId="3" borderId="41" xfId="0" applyFont="1" applyFill="1" applyBorder="1" applyAlignment="1" applyProtection="1">
      <alignment horizontal="center" vertical="center" textRotation="90"/>
      <protection hidden="1"/>
    </xf>
    <xf numFmtId="0" fontId="21" fillId="3" borderId="70" xfId="0" applyFont="1" applyFill="1" applyBorder="1" applyAlignment="1" applyProtection="1">
      <alignment horizontal="center" vertical="center" textRotation="90"/>
      <protection hidden="1"/>
    </xf>
    <xf numFmtId="0" fontId="21" fillId="3" borderId="35" xfId="0" applyFont="1" applyFill="1" applyBorder="1" applyAlignment="1" applyProtection="1">
      <alignment horizontal="center" vertical="center" textRotation="90"/>
      <protection hidden="1"/>
    </xf>
    <xf numFmtId="0" fontId="21" fillId="4" borderId="2" xfId="0" applyFont="1" applyFill="1" applyBorder="1" applyAlignment="1" applyProtection="1">
      <alignment horizontal="right"/>
      <protection hidden="1"/>
    </xf>
    <xf numFmtId="0" fontId="18" fillId="3" borderId="62" xfId="0" applyFont="1" applyFill="1" applyBorder="1" applyAlignment="1" applyProtection="1">
      <alignment horizontal="center" vertical="center" wrapText="1"/>
      <protection hidden="1"/>
    </xf>
    <xf numFmtId="0" fontId="18" fillId="3" borderId="71" xfId="0" applyFont="1" applyFill="1" applyBorder="1" applyAlignment="1" applyProtection="1">
      <alignment horizontal="center" vertical="center" wrapText="1"/>
      <protection hidden="1"/>
    </xf>
    <xf numFmtId="0" fontId="18" fillId="3" borderId="63" xfId="0" applyFont="1" applyFill="1" applyBorder="1" applyAlignment="1" applyProtection="1">
      <alignment horizontal="center" vertical="center" wrapText="1"/>
      <protection hidden="1"/>
    </xf>
    <xf numFmtId="0" fontId="18" fillId="3" borderId="64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8" fillId="3" borderId="65" xfId="0" applyFont="1" applyFill="1" applyBorder="1" applyAlignment="1" applyProtection="1">
      <alignment horizontal="center" vertical="center" wrapText="1"/>
      <protection hidden="1"/>
    </xf>
    <xf numFmtId="0" fontId="18" fillId="3" borderId="66" xfId="0" applyFont="1" applyFill="1" applyBorder="1" applyAlignment="1" applyProtection="1">
      <alignment horizontal="center" vertical="center" wrapText="1"/>
      <protection hidden="1"/>
    </xf>
    <xf numFmtId="0" fontId="18" fillId="3" borderId="72" xfId="0" applyFont="1" applyFill="1" applyBorder="1" applyAlignment="1" applyProtection="1">
      <alignment horizontal="center" vertical="center" wrapText="1"/>
      <protection hidden="1"/>
    </xf>
    <xf numFmtId="0" fontId="18" fillId="3" borderId="57" xfId="0" applyFont="1" applyFill="1" applyBorder="1" applyAlignment="1" applyProtection="1">
      <alignment horizontal="center" vertical="center" wrapText="1"/>
      <protection hidden="1"/>
    </xf>
    <xf numFmtId="0" fontId="25" fillId="3" borderId="37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8" fillId="0" borderId="42" xfId="0" applyFont="1" applyBorder="1" applyAlignment="1" applyProtection="1">
      <alignment horizontal="left" wrapText="1"/>
      <protection hidden="1"/>
    </xf>
    <xf numFmtId="0" fontId="18" fillId="0" borderId="43" xfId="0" applyFont="1" applyBorder="1" applyAlignment="1" applyProtection="1">
      <alignment horizontal="left" wrapText="1"/>
      <protection hidden="1"/>
    </xf>
    <xf numFmtId="0" fontId="18" fillId="9" borderId="1" xfId="0" applyFont="1" applyFill="1" applyBorder="1" applyAlignment="1" applyProtection="1">
      <alignment horizontal="left"/>
      <protection hidden="1"/>
    </xf>
    <xf numFmtId="0" fontId="18" fillId="9" borderId="2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Alignment="1" applyProtection="1">
      <alignment horizontal="left"/>
      <protection hidden="1"/>
    </xf>
    <xf numFmtId="0" fontId="18" fillId="0" borderId="41" xfId="0" applyFont="1" applyBorder="1" applyAlignment="1" applyProtection="1">
      <alignment horizontal="left" wrapText="1"/>
      <protection hidden="1"/>
    </xf>
    <xf numFmtId="0" fontId="18" fillId="0" borderId="32" xfId="0" applyFont="1" applyBorder="1" applyAlignment="1" applyProtection="1">
      <alignment horizontal="left" wrapText="1"/>
      <protection hidden="1"/>
    </xf>
    <xf numFmtId="0" fontId="18" fillId="0" borderId="34" xfId="0" applyFont="1" applyBorder="1" applyAlignment="1" applyProtection="1">
      <alignment horizontal="left" wrapText="1"/>
      <protection hidden="1"/>
    </xf>
    <xf numFmtId="0" fontId="18" fillId="0" borderId="27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18" fillId="0" borderId="4" xfId="0" applyFont="1" applyBorder="1" applyAlignment="1" applyProtection="1">
      <alignment horizontal="left" wrapText="1"/>
      <protection hidden="1"/>
    </xf>
    <xf numFmtId="0" fontId="18" fillId="0" borderId="12" xfId="0" applyFont="1" applyBorder="1" applyAlignment="1" applyProtection="1">
      <alignment horizontal="left" wrapText="1"/>
      <protection hidden="1"/>
    </xf>
    <xf numFmtId="0" fontId="22" fillId="2" borderId="1" xfId="0" applyFont="1" applyFill="1" applyBorder="1" applyAlignment="1" applyProtection="1">
      <alignment horizontal="left" vertical="center"/>
      <protection hidden="1"/>
    </xf>
    <xf numFmtId="0" fontId="22" fillId="2" borderId="2" xfId="0" applyFont="1" applyFill="1" applyBorder="1" applyAlignment="1" applyProtection="1">
      <alignment horizontal="left" vertical="center"/>
      <protection hidden="1"/>
    </xf>
    <xf numFmtId="0" fontId="22" fillId="2" borderId="3" xfId="0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 applyProtection="1">
      <alignment horizontal="center" wrapText="1"/>
      <protection locked="0"/>
    </xf>
    <xf numFmtId="0" fontId="18" fillId="0" borderId="49" xfId="0" applyFont="1" applyBorder="1" applyAlignment="1" applyProtection="1">
      <alignment horizontal="left"/>
      <protection hidden="1"/>
    </xf>
    <xf numFmtId="0" fontId="18" fillId="0" borderId="19" xfId="0" applyFont="1" applyBorder="1" applyAlignment="1" applyProtection="1">
      <alignment horizontal="left"/>
      <protection hidden="1"/>
    </xf>
    <xf numFmtId="0" fontId="18" fillId="5" borderId="1" xfId="0" applyFont="1" applyFill="1" applyBorder="1" applyAlignment="1" applyProtection="1">
      <alignment horizontal="left"/>
      <protection hidden="1"/>
    </xf>
    <xf numFmtId="0" fontId="18" fillId="5" borderId="2" xfId="0" applyFont="1" applyFill="1" applyBorder="1" applyAlignment="1" applyProtection="1">
      <alignment horizontal="left"/>
      <protection hidden="1"/>
    </xf>
    <xf numFmtId="0" fontId="18" fillId="5" borderId="3" xfId="0" applyFont="1" applyFill="1" applyBorder="1" applyAlignment="1" applyProtection="1">
      <alignment horizontal="left"/>
      <protection hidden="1"/>
    </xf>
    <xf numFmtId="0" fontId="18" fillId="9" borderId="9" xfId="0" applyFont="1" applyFill="1" applyBorder="1" applyAlignment="1" applyProtection="1">
      <alignment horizontal="left"/>
      <protection hidden="1"/>
    </xf>
    <xf numFmtId="0" fontId="18" fillId="9" borderId="10" xfId="0" applyFont="1" applyFill="1" applyBorder="1" applyAlignment="1" applyProtection="1">
      <alignment horizontal="left"/>
      <protection hidden="1"/>
    </xf>
    <xf numFmtId="0" fontId="18" fillId="9" borderId="11" xfId="0" applyFont="1" applyFill="1" applyBorder="1" applyAlignment="1" applyProtection="1">
      <alignment horizontal="left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 applyProtection="1">
      <alignment horizontal="left" vertical="center" wrapText="1"/>
      <protection hidden="1"/>
    </xf>
    <xf numFmtId="0" fontId="18" fillId="7" borderId="4" xfId="0" applyFont="1" applyFill="1" applyBorder="1" applyAlignment="1" applyProtection="1">
      <alignment horizontal="left"/>
      <protection hidden="1"/>
    </xf>
    <xf numFmtId="0" fontId="18" fillId="7" borderId="12" xfId="0" applyFont="1" applyFill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left" wrapText="1"/>
      <protection hidden="1"/>
    </xf>
    <xf numFmtId="0" fontId="18" fillId="0" borderId="17" xfId="0" applyFont="1" applyBorder="1" applyAlignment="1" applyProtection="1">
      <alignment horizontal="left" wrapText="1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/>
      <protection hidden="1"/>
    </xf>
    <xf numFmtId="0" fontId="18" fillId="3" borderId="1" xfId="0" applyFont="1" applyFill="1" applyBorder="1" applyAlignment="1" applyProtection="1">
      <alignment horizontal="left" wrapText="1"/>
      <protection hidden="1"/>
    </xf>
    <xf numFmtId="0" fontId="18" fillId="3" borderId="2" xfId="0" applyFont="1" applyFill="1" applyBorder="1" applyAlignment="1" applyProtection="1">
      <alignment horizontal="left" wrapText="1"/>
      <protection hidden="1"/>
    </xf>
    <xf numFmtId="0" fontId="22" fillId="2" borderId="3" xfId="0" applyFont="1" applyFill="1" applyBorder="1" applyAlignment="1" applyProtection="1">
      <alignment horizontal="left" vertical="center" wrapText="1"/>
      <protection hidden="1"/>
    </xf>
    <xf numFmtId="0" fontId="18" fillId="3" borderId="1" xfId="0" applyFont="1" applyFill="1" applyBorder="1" applyAlignment="1" applyProtection="1">
      <alignment horizontal="left"/>
      <protection hidden="1"/>
    </xf>
    <xf numFmtId="0" fontId="18" fillId="3" borderId="2" xfId="0" applyFont="1" applyFill="1" applyBorder="1" applyAlignment="1" applyProtection="1">
      <alignment horizontal="left"/>
      <protection hidden="1"/>
    </xf>
    <xf numFmtId="0" fontId="18" fillId="3" borderId="1" xfId="0" applyFont="1" applyFill="1" applyBorder="1" applyAlignment="1" applyProtection="1">
      <alignment horizontal="left" vertical="center" wrapText="1"/>
      <protection hidden="1"/>
    </xf>
    <xf numFmtId="0" fontId="18" fillId="3" borderId="2" xfId="0" applyFont="1" applyFill="1" applyBorder="1" applyAlignment="1" applyProtection="1">
      <alignment horizontal="left" vertical="center" wrapText="1"/>
      <protection hidden="1"/>
    </xf>
    <xf numFmtId="0" fontId="18" fillId="0" borderId="45" xfId="0" applyFont="1" applyBorder="1" applyAlignment="1" applyProtection="1">
      <alignment horizontal="left"/>
      <protection hidden="1"/>
    </xf>
    <xf numFmtId="0" fontId="18" fillId="0" borderId="46" xfId="0" applyFont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center" wrapText="1"/>
      <protection locked="0"/>
    </xf>
    <xf numFmtId="0" fontId="18" fillId="0" borderId="17" xfId="0" applyFont="1" applyBorder="1" applyAlignment="1" applyProtection="1">
      <alignment horizontal="center" wrapText="1"/>
      <protection locked="0"/>
    </xf>
    <xf numFmtId="0" fontId="18" fillId="0" borderId="56" xfId="0" applyFont="1" applyBorder="1" applyAlignment="1" applyProtection="1">
      <alignment horizontal="left"/>
      <protection hidden="1"/>
    </xf>
    <xf numFmtId="0" fontId="18" fillId="0" borderId="57" xfId="0" applyFont="1" applyBorder="1" applyAlignment="1" applyProtection="1">
      <alignment horizontal="left"/>
      <protection hidden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4" fontId="18" fillId="0" borderId="44" xfId="0" applyNumberFormat="1" applyFont="1" applyBorder="1" applyAlignment="1" applyProtection="1">
      <alignment horizontal="center" vertical="center" wrapText="1"/>
      <protection locked="0" hidden="1"/>
    </xf>
    <xf numFmtId="4" fontId="18" fillId="0" borderId="38" xfId="0" applyNumberFormat="1" applyFont="1" applyBorder="1" applyAlignment="1" applyProtection="1">
      <alignment horizontal="center" vertical="center" wrapText="1"/>
      <protection locked="0" hidden="1"/>
    </xf>
    <xf numFmtId="4" fontId="18" fillId="0" borderId="36" xfId="0" applyNumberFormat="1" applyFont="1" applyBorder="1" applyAlignment="1" applyProtection="1">
      <alignment horizontal="center" vertical="center" wrapText="1"/>
      <protection locked="0" hidden="1"/>
    </xf>
    <xf numFmtId="0" fontId="18" fillId="0" borderId="47" xfId="0" applyFont="1" applyBorder="1" applyAlignment="1" applyProtection="1">
      <alignment horizontal="left"/>
      <protection hidden="1"/>
    </xf>
    <xf numFmtId="0" fontId="18" fillId="0" borderId="48" xfId="0" applyFont="1" applyBorder="1" applyAlignment="1" applyProtection="1">
      <alignment horizontal="left"/>
      <protection hidden="1"/>
    </xf>
    <xf numFmtId="0" fontId="21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2" xfId="0" applyFont="1" applyFill="1" applyBorder="1" applyAlignment="1" applyProtection="1">
      <alignment horizontal="left" vertical="center" wrapText="1"/>
      <protection hidden="1"/>
    </xf>
    <xf numFmtId="0" fontId="21" fillId="2" borderId="3" xfId="0" applyFont="1" applyFill="1" applyBorder="1" applyAlignment="1" applyProtection="1">
      <alignment horizontal="left" vertical="center" wrapText="1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25" fillId="0" borderId="26" xfId="0" applyFont="1" applyBorder="1" applyAlignment="1" applyProtection="1">
      <alignment horizontal="center" vertical="center"/>
      <protection locked="0" hidden="1"/>
    </xf>
    <xf numFmtId="0" fontId="25" fillId="0" borderId="52" xfId="0" applyFon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45" xfId="0" applyBorder="1" applyAlignment="1" applyProtection="1">
      <alignment horizontal="left" vertical="center"/>
      <protection hidden="1"/>
    </xf>
    <xf numFmtId="0" fontId="0" fillId="0" borderId="50" xfId="0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 vertical="center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52" xfId="0" applyFont="1" applyBorder="1" applyAlignment="1" applyProtection="1">
      <alignment horizontal="center" vertical="center" wrapText="1"/>
      <protection hidden="1"/>
    </xf>
    <xf numFmtId="0" fontId="21" fillId="14" borderId="9" xfId="0" applyFont="1" applyFill="1" applyBorder="1" applyAlignment="1" applyProtection="1">
      <alignment horizontal="left" vertical="center"/>
      <protection hidden="1"/>
    </xf>
    <xf numFmtId="0" fontId="21" fillId="14" borderId="11" xfId="0" applyFont="1" applyFill="1" applyBorder="1" applyAlignment="1" applyProtection="1">
      <alignment horizontal="left" vertical="center"/>
      <protection hidden="1"/>
    </xf>
    <xf numFmtId="0" fontId="18" fillId="5" borderId="4" xfId="0" applyFont="1" applyFill="1" applyBorder="1" applyAlignment="1" applyProtection="1">
      <alignment horizontal="center"/>
      <protection hidden="1"/>
    </xf>
    <xf numFmtId="0" fontId="18" fillId="5" borderId="12" xfId="0" applyFont="1" applyFill="1" applyBorder="1" applyAlignment="1" applyProtection="1">
      <alignment horizont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10" xfId="0" applyFont="1" applyFill="1" applyBorder="1" applyAlignment="1" applyProtection="1">
      <alignment horizontal="left" vertical="center"/>
      <protection hidden="1"/>
    </xf>
    <xf numFmtId="0" fontId="18" fillId="9" borderId="29" xfId="0" applyFont="1" applyFill="1" applyBorder="1" applyAlignment="1" applyProtection="1">
      <alignment horizontal="left"/>
      <protection hidden="1"/>
    </xf>
    <xf numFmtId="0" fontId="18" fillId="9" borderId="30" xfId="0" applyFont="1" applyFill="1" applyBorder="1" applyAlignment="1" applyProtection="1">
      <alignment horizontal="left"/>
      <protection hidden="1"/>
    </xf>
    <xf numFmtId="0" fontId="18" fillId="9" borderId="31" xfId="0" applyFont="1" applyFill="1" applyBorder="1" applyAlignment="1" applyProtection="1">
      <alignment horizontal="left"/>
      <protection hidden="1"/>
    </xf>
    <xf numFmtId="0" fontId="18" fillId="0" borderId="29" xfId="0" applyFont="1" applyBorder="1" applyAlignment="1" applyProtection="1">
      <alignment horizontal="left" wrapText="1"/>
      <protection hidden="1"/>
    </xf>
    <xf numFmtId="0" fontId="18" fillId="0" borderId="30" xfId="0" applyFont="1" applyBorder="1" applyAlignment="1" applyProtection="1">
      <alignment horizontal="left" wrapText="1"/>
      <protection hidden="1"/>
    </xf>
    <xf numFmtId="0" fontId="18" fillId="0" borderId="6" xfId="0" applyFont="1" applyBorder="1" applyAlignment="1" applyProtection="1">
      <alignment horizontal="left"/>
      <protection hidden="1"/>
    </xf>
    <xf numFmtId="0" fontId="18" fillId="0" borderId="17" xfId="0" applyFont="1" applyBorder="1" applyAlignment="1" applyProtection="1">
      <alignment horizontal="left"/>
      <protection hidden="1"/>
    </xf>
    <xf numFmtId="0" fontId="21" fillId="5" borderId="1" xfId="0" applyFont="1" applyFill="1" applyBorder="1" applyAlignment="1" applyProtection="1">
      <alignment horizontal="left" vertical="center"/>
      <protection hidden="1"/>
    </xf>
    <xf numFmtId="0" fontId="21" fillId="5" borderId="2" xfId="0" applyFont="1" applyFill="1" applyBorder="1" applyAlignment="1" applyProtection="1">
      <alignment horizontal="left" vertical="center"/>
      <protection hidden="1"/>
    </xf>
    <xf numFmtId="0" fontId="18" fillId="0" borderId="34" xfId="0" applyFont="1" applyBorder="1" applyAlignment="1" applyProtection="1">
      <alignment horizontal="left"/>
      <protection hidden="1"/>
    </xf>
    <xf numFmtId="0" fontId="18" fillId="0" borderId="27" xfId="0" applyFont="1" applyBorder="1" applyAlignment="1" applyProtection="1">
      <alignment horizontal="left"/>
      <protection hidden="1"/>
    </xf>
    <xf numFmtId="0" fontId="18" fillId="0" borderId="14" xfId="0" applyFont="1" applyBorder="1" applyAlignment="1" applyProtection="1">
      <alignment horizontal="left"/>
      <protection hidden="1"/>
    </xf>
    <xf numFmtId="0" fontId="18" fillId="0" borderId="15" xfId="0" applyFont="1" applyBorder="1" applyAlignment="1" applyProtection="1">
      <alignment horizontal="left"/>
      <protection hidden="1"/>
    </xf>
    <xf numFmtId="0" fontId="18" fillId="5" borderId="9" xfId="0" applyFont="1" applyFill="1" applyBorder="1" applyAlignment="1" applyProtection="1">
      <alignment horizontal="left"/>
      <protection hidden="1"/>
    </xf>
    <xf numFmtId="0" fontId="18" fillId="5" borderId="10" xfId="0" applyFont="1" applyFill="1" applyBorder="1" applyAlignment="1" applyProtection="1">
      <alignment horizontal="left"/>
      <protection hidden="1"/>
    </xf>
    <xf numFmtId="0" fontId="18" fillId="5" borderId="11" xfId="0" applyFont="1" applyFill="1" applyBorder="1" applyAlignment="1" applyProtection="1">
      <alignment horizontal="lef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8" fillId="3" borderId="59" xfId="0" applyFont="1" applyFill="1" applyBorder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0" fillId="3" borderId="37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1" fontId="0" fillId="3" borderId="1" xfId="0" applyNumberFormat="1" applyFill="1" applyBorder="1" applyAlignment="1" applyProtection="1">
      <alignment horizontal="center" vertical="center" wrapText="1"/>
      <protection hidden="1"/>
    </xf>
    <xf numFmtId="1" fontId="0" fillId="3" borderId="3" xfId="0" applyNumberFormat="1" applyFill="1" applyBorder="1" applyAlignment="1" applyProtection="1">
      <alignment horizontal="center" vertical="center" wrapText="1"/>
      <protection hidden="1"/>
    </xf>
    <xf numFmtId="1" fontId="18" fillId="3" borderId="62" xfId="0" applyNumberFormat="1" applyFont="1" applyFill="1" applyBorder="1" applyAlignment="1" applyProtection="1">
      <alignment horizontal="left" vertical="top" wrapText="1"/>
      <protection locked="0"/>
    </xf>
    <xf numFmtId="1" fontId="18" fillId="3" borderId="71" xfId="0" applyNumberFormat="1" applyFont="1" applyFill="1" applyBorder="1" applyAlignment="1" applyProtection="1">
      <alignment horizontal="left" vertical="top" wrapText="1"/>
      <protection locked="0"/>
    </xf>
    <xf numFmtId="1" fontId="18" fillId="3" borderId="63" xfId="0" applyNumberFormat="1" applyFont="1" applyFill="1" applyBorder="1" applyAlignment="1" applyProtection="1">
      <alignment horizontal="left" vertical="top" wrapText="1"/>
      <protection locked="0"/>
    </xf>
    <xf numFmtId="1" fontId="18" fillId="3" borderId="66" xfId="0" applyNumberFormat="1" applyFont="1" applyFill="1" applyBorder="1" applyAlignment="1" applyProtection="1">
      <alignment horizontal="left" vertical="top" wrapText="1"/>
      <protection locked="0"/>
    </xf>
    <xf numFmtId="1" fontId="18" fillId="3" borderId="72" xfId="0" applyNumberFormat="1" applyFont="1" applyFill="1" applyBorder="1" applyAlignment="1" applyProtection="1">
      <alignment horizontal="left" vertical="top" wrapText="1"/>
      <protection locked="0"/>
    </xf>
    <xf numFmtId="1" fontId="18" fillId="3" borderId="57" xfId="0" applyNumberFormat="1" applyFont="1" applyFill="1" applyBorder="1" applyAlignment="1" applyProtection="1">
      <alignment horizontal="left" vertical="top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 hidden="1"/>
    </xf>
    <xf numFmtId="2" fontId="0" fillId="0" borderId="3" xfId="0" applyNumberFormat="1" applyBorder="1" applyAlignment="1" applyProtection="1">
      <alignment horizontal="center" vertical="center"/>
      <protection locked="0"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 wrapText="1"/>
      <protection locked="0" hidden="1"/>
    </xf>
    <xf numFmtId="1" fontId="0" fillId="0" borderId="3" xfId="0" applyNumberFormat="1" applyBorder="1" applyAlignment="1" applyProtection="1">
      <alignment horizontal="center" vertical="center" wrapText="1"/>
      <protection locked="0" hidden="1"/>
    </xf>
    <xf numFmtId="0" fontId="1" fillId="0" borderId="26" xfId="0" applyFont="1" applyBorder="1" applyAlignment="1" applyProtection="1">
      <alignment horizontal="center" vertical="center" textRotation="90"/>
      <protection hidden="1"/>
    </xf>
    <xf numFmtId="0" fontId="1" fillId="0" borderId="51" xfId="0" applyFont="1" applyBorder="1" applyAlignment="1" applyProtection="1">
      <alignment horizontal="center" vertical="center" textRotation="90"/>
      <protection hidden="1"/>
    </xf>
    <xf numFmtId="0" fontId="1" fillId="0" borderId="52" xfId="0" applyFont="1" applyBorder="1" applyAlignment="1" applyProtection="1">
      <alignment horizontal="center" vertical="center" textRotation="90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3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1" fontId="0" fillId="0" borderId="3" xfId="0" applyNumberForma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0" fillId="19" borderId="7" xfId="0" applyFill="1" applyBorder="1" applyAlignment="1" applyProtection="1">
      <alignment horizontal="center" vertical="center" wrapText="1"/>
      <protection hidden="1"/>
    </xf>
    <xf numFmtId="0" fontId="0" fillId="19" borderId="61" xfId="0" applyFill="1" applyBorder="1" applyAlignment="1" applyProtection="1">
      <alignment horizontal="center" vertical="center" wrapText="1"/>
      <protection hidden="1"/>
    </xf>
    <xf numFmtId="0" fontId="0" fillId="19" borderId="8" xfId="0" applyFill="1" applyBorder="1" applyAlignment="1" applyProtection="1">
      <alignment horizontal="center" vertical="center" wrapText="1"/>
      <protection hidden="1"/>
    </xf>
    <xf numFmtId="0" fontId="0" fillId="19" borderId="19" xfId="0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0" fillId="0" borderId="20" xfId="0" applyNumberFormat="1" applyBorder="1" applyAlignment="1" applyProtection="1">
      <alignment horizontal="center" vertical="center"/>
      <protection locked="0" hidden="1"/>
    </xf>
    <xf numFmtId="1" fontId="0" fillId="0" borderId="22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0" fillId="17" borderId="11" xfId="0" applyFill="1" applyBorder="1" applyAlignment="1" applyProtection="1">
      <alignment horizontal="center" vertical="center" wrapText="1"/>
      <protection hidden="1"/>
    </xf>
    <xf numFmtId="0" fontId="0" fillId="17" borderId="22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59" xfId="0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wrapText="1"/>
      <protection hidden="1"/>
    </xf>
    <xf numFmtId="1" fontId="0" fillId="0" borderId="9" xfId="0" applyNumberFormat="1" applyBorder="1" applyAlignment="1" applyProtection="1">
      <alignment horizontal="center" vertical="center"/>
      <protection locked="0" hidden="1"/>
    </xf>
    <xf numFmtId="1" fontId="0" fillId="0" borderId="11" xfId="0" applyNumberFormat="1" applyBorder="1" applyAlignment="1" applyProtection="1">
      <alignment horizontal="center" vertical="center"/>
      <protection locked="0" hidden="1"/>
    </xf>
    <xf numFmtId="1" fontId="0" fillId="0" borderId="1" xfId="0" applyNumberFormat="1" applyBorder="1" applyAlignment="1" applyProtection="1">
      <alignment horizontal="center" vertical="center"/>
      <protection locked="0" hidden="1"/>
    </xf>
    <xf numFmtId="1" fontId="0" fillId="0" borderId="3" xfId="0" applyNumberFormat="1" applyBorder="1" applyAlignment="1" applyProtection="1">
      <alignment horizontal="center" vertical="center"/>
      <protection locked="0"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1" fontId="26" fillId="3" borderId="0" xfId="0" applyNumberFormat="1" applyFont="1" applyFill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" fontId="26" fillId="3" borderId="10" xfId="0" applyNumberFormat="1" applyFont="1" applyFill="1" applyBorder="1" applyAlignment="1" applyProtection="1">
      <alignment horizontal="center" vertical="center"/>
      <protection hidden="1"/>
    </xf>
    <xf numFmtId="1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"/>
    </xf>
    <xf numFmtId="0" fontId="29" fillId="5" borderId="0" xfId="0" applyFont="1" applyFill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13" borderId="0" xfId="0" applyFont="1" applyFill="1" applyAlignment="1">
      <alignment horizontal="center"/>
    </xf>
  </cellXfs>
  <cellStyles count="1">
    <cellStyle name="Normální" xfId="0" builtinId="0"/>
  </cellStyles>
  <dxfs count="20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2929"/>
        </patternFill>
      </fill>
    </dxf>
    <dxf>
      <font>
        <b/>
        <i val="0"/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>
          <bgColor rgb="FFF05261"/>
        </patternFill>
      </fill>
    </dxf>
    <dxf>
      <fill>
        <patternFill>
          <bgColor rgb="FFF96363"/>
        </patternFill>
      </fill>
    </dxf>
    <dxf>
      <fill>
        <patternFill>
          <bgColor rgb="FFFF4B4B"/>
        </patternFill>
      </fill>
    </dxf>
    <dxf>
      <font>
        <color theme="1"/>
      </font>
      <fill>
        <patternFill>
          <bgColor rgb="FFF35766"/>
        </patternFill>
      </fill>
    </dxf>
    <dxf>
      <fill>
        <patternFill>
          <bgColor rgb="FFE561D5"/>
        </patternFill>
      </fill>
    </dxf>
    <dxf>
      <font>
        <color theme="1"/>
      </font>
      <fill>
        <patternFill>
          <bgColor rgb="FFF56F6F"/>
        </patternFill>
      </fill>
    </dxf>
    <dxf>
      <font>
        <color theme="1"/>
      </font>
      <fill>
        <patternFill>
          <bgColor rgb="FFF16B6B"/>
        </patternFill>
      </fill>
    </dxf>
    <dxf>
      <font>
        <color theme="1"/>
      </font>
      <fill>
        <patternFill>
          <bgColor rgb="FFF17B7E"/>
        </patternFill>
      </fill>
    </dxf>
    <dxf>
      <font>
        <color theme="1"/>
      </font>
      <fill>
        <patternFill>
          <bgColor theme="4" tint="0.79998168889431442"/>
        </patternFill>
      </fill>
      <border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561D5"/>
      <color rgb="FFFFFFFF"/>
      <color rgb="FFFF4B4B"/>
      <color rgb="FFF17B7E"/>
      <color rgb="FFF56F6F"/>
      <color rgb="FFF16B6B"/>
      <color rgb="FFFF6969"/>
      <color rgb="FFF96363"/>
      <color rgb="FFF05261"/>
      <color rgb="FFF35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'zdroj#1'!$J$2" fmlaRange="'zdroj#1'!$K$2:$K$4" noThreeD="1" sel="1" val="0"/>
</file>

<file path=xl/ctrlProps/ctrlProp10.xml><?xml version="1.0" encoding="utf-8"?>
<formControlPr xmlns="http://schemas.microsoft.com/office/spreadsheetml/2009/9/main" objectType="Drop" dropStyle="combo" dx="16" fmlaLink="'zdroj#1'!$N$8" fmlaRange="'zdroj#1'!$M$8:$M$11" noThreeD="1" sel="1" val="0"/>
</file>

<file path=xl/ctrlProps/ctrlProp11.xml><?xml version="1.0" encoding="utf-8"?>
<formControlPr xmlns="http://schemas.microsoft.com/office/spreadsheetml/2009/9/main" objectType="Drop" dropStyle="combo" dx="16" fmlaLink="'zdroj#1'!$N$9" fmlaRange="'zdroj#1'!$O$8:$O$10" noThreeD="1" sel="1" val="0"/>
</file>

<file path=xl/ctrlProps/ctrlProp12.xml><?xml version="1.0" encoding="utf-8"?>
<formControlPr xmlns="http://schemas.microsoft.com/office/spreadsheetml/2009/9/main" objectType="CheckBox" fmlaLink="'zdroj#1'!$N$12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Drop" dropStyle="combo" dx="16" fmlaLink="'zdroj#1'!$C$36" fmlaRange="'zdroj#1'!$D$36:$D$40" noThreeD="1" sel="1" val="0"/>
</file>

<file path=xl/ctrlProps/ctrlProp15.xml><?xml version="1.0" encoding="utf-8"?>
<formControlPr xmlns="http://schemas.microsoft.com/office/spreadsheetml/2009/9/main" objectType="Drop" dropStyle="combo" dx="16" fmlaLink="'zdroj#1'!$C$42" fmlaRange="'zdroj#1'!$D$42:$D$48" noThreeD="1" sel="1" val="0"/>
</file>

<file path=xl/ctrlProps/ctrlProp16.xml><?xml version="1.0" encoding="utf-8"?>
<formControlPr xmlns="http://schemas.microsoft.com/office/spreadsheetml/2009/9/main" objectType="Drop" dropStyle="combo" dx="16" fmlaLink="'zdroj#1'!$N$22" fmlaRange="'zdroj#1'!$O$22:$O$28" noThreeD="1" sel="1" val="0"/>
</file>

<file path=xl/ctrlProps/ctrlProp17.xml><?xml version="1.0" encoding="utf-8"?>
<formControlPr xmlns="http://schemas.microsoft.com/office/spreadsheetml/2009/9/main" objectType="Drop" dropStyle="combo" dx="16" fmlaLink="'zdroj#1'!$N$15" fmlaRange="'zdroj#1'!$O$15:$O$21" noThreeD="1" sel="1" val="0"/>
</file>

<file path=xl/ctrlProps/ctrlProp18.xml><?xml version="1.0" encoding="utf-8"?>
<formControlPr xmlns="http://schemas.microsoft.com/office/spreadsheetml/2009/9/main" objectType="Drop" dropStyle="combo" dx="16" fmlaLink="'zdroj#1'!$J$3" fmlaRange="'zdroj#1'!$K$2:$K$4" noThreeD="1" sel="1" val="0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Drop" dropStyle="combo" dx="16" fmlaLink="'zdroj#1'!$C$1" fmlaRange="'zdroj#1'!$D$1:$D$5" noThreeD="1" sel="1" val="0"/>
</file>

<file path=xl/ctrlProps/ctrlProp20.xml><?xml version="1.0" encoding="utf-8"?>
<formControlPr xmlns="http://schemas.microsoft.com/office/spreadsheetml/2009/9/main" objectType="Radio" firstButton="1" fmlaLink="'zdroj#1'!$AB$26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CheckBox" fmlaLink="'zdroj#1'!$AB$20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fmlaLink="'zdroj#1'!$AB$21" noThreeD="1"/>
</file>

<file path=xl/ctrlProps/ctrlProp25.xml><?xml version="1.0" encoding="utf-8"?>
<formControlPr xmlns="http://schemas.microsoft.com/office/spreadsheetml/2009/9/main" objectType="Drop" dropStyle="combo" dx="16" fmlaLink="'zdroj#1'!$Z$3" fmlaRange="'zdroj#1'!$Y$3:$Y$35" noThreeD="1" sel="1" val="0"/>
</file>

<file path=xl/ctrlProps/ctrlProp26.xml><?xml version="1.0" encoding="utf-8"?>
<formControlPr xmlns="http://schemas.microsoft.com/office/spreadsheetml/2009/9/main" objectType="Drop" dropStyle="combo" dx="16" fmlaLink="'zdroj#1'!$AA$3" fmlaRange="'zdroj#1'!$AB$8:$AB$16" noThreeD="1" sel="1" val="0"/>
</file>

<file path=xl/ctrlProps/ctrlProp27.xml><?xml version="1.0" encoding="utf-8"?>
<formControlPr xmlns="http://schemas.microsoft.com/office/spreadsheetml/2009/9/main" objectType="CheckBox" fmlaLink="'zdroj#1'!$T$16" lockText="1" noThreeD="1"/>
</file>

<file path=xl/ctrlProps/ctrlProp3.xml><?xml version="1.0" encoding="utf-8"?>
<formControlPr xmlns="http://schemas.microsoft.com/office/spreadsheetml/2009/9/main" objectType="Drop" dropLines="5" dropStyle="combo" dx="16" fmlaLink="'zdroj#1'!$C$5" fmlaRange="'zdroj#1'!$D$6:$D$31" noThreeD="1" sel="1" val="0"/>
</file>

<file path=xl/ctrlProps/ctrlProp4.xml><?xml version="1.0" encoding="utf-8"?>
<formControlPr xmlns="http://schemas.microsoft.com/office/spreadsheetml/2009/9/main" objectType="Drop" dropStyle="combo" dx="16" fmlaLink="'zdroj#1'!$C$2" fmlaRange="'zdroj#1'!$D$1:$D$5" noThreeD="1" sel="1" val="0"/>
</file>

<file path=xl/ctrlProps/ctrlProp5.xml><?xml version="1.0" encoding="utf-8"?>
<formControlPr xmlns="http://schemas.microsoft.com/office/spreadsheetml/2009/9/main" objectType="Drop" dropStyle="combo" dx="16" fmlaLink="'zdroj#1'!$C$3" fmlaRange="'zdroj#1'!$D$1:$D$5" noThreeD="1" sel="1" val="0"/>
</file>

<file path=xl/ctrlProps/ctrlProp6.xml><?xml version="1.0" encoding="utf-8"?>
<formControlPr xmlns="http://schemas.microsoft.com/office/spreadsheetml/2009/9/main" objectType="Drop" dropLines="5" dropStyle="combo" dx="16" fmlaLink="'zdroj#1'!$C$6" fmlaRange="'zdroj#1'!$E$6:$E$31" noThreeD="1" sel="1" val="0"/>
</file>

<file path=xl/ctrlProps/ctrlProp7.xml><?xml version="1.0" encoding="utf-8"?>
<formControlPr xmlns="http://schemas.microsoft.com/office/spreadsheetml/2009/9/main" objectType="Drop" dropLines="5" dropStyle="combo" dx="16" fmlaLink="'zdroj#1'!$C$7" fmlaRange="'zdroj#1'!$F$6:$F$31" noThreeD="1" sel="1" val="0"/>
</file>

<file path=xl/ctrlProps/ctrlProp8.xml><?xml version="1.0" encoding="utf-8"?>
<formControlPr xmlns="http://schemas.microsoft.com/office/spreadsheetml/2009/9/main" objectType="Drop" dropStyle="combo" dx="16" fmlaLink="'zdroj#1'!$J$8" fmlaRange="'zdroj#1'!$K$8:$K$74" noThreeD="1" sel="1" val="0"/>
</file>

<file path=xl/ctrlProps/ctrlProp9.xml><?xml version="1.0" encoding="utf-8"?>
<formControlPr xmlns="http://schemas.microsoft.com/office/spreadsheetml/2009/9/main" objectType="Drop" dropStyle="combo" dx="16" fmlaLink="'zdroj#1'!$J$9" fmlaRange="'zdroj#1'!$K$8:$K$7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3613</xdr:colOff>
          <xdr:row>32</xdr:row>
          <xdr:rowOff>6569</xdr:rowOff>
        </xdr:from>
        <xdr:to>
          <xdr:col>3</xdr:col>
          <xdr:colOff>2465332</xdr:colOff>
          <xdr:row>35</xdr:row>
          <xdr:rowOff>21348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171701" y="6909393"/>
              <a:ext cx="6955278" cy="698337"/>
              <a:chOff x="174406" y="6825154"/>
              <a:chExt cx="6948323" cy="684794"/>
            </a:xfrm>
          </xdr:grpSpPr>
          <xdr:sp macro="" textlink="">
            <xdr:nvSpPr>
              <xdr:cNvPr id="3076" name="Drop Down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200-0000040C0000}"/>
                  </a:ext>
                </a:extLst>
              </xdr:cNvPr>
              <xdr:cNvSpPr/>
            </xdr:nvSpPr>
            <xdr:spPr bwMode="auto">
              <a:xfrm>
                <a:off x="174406" y="6828111"/>
                <a:ext cx="4477079" cy="22564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7" name="Drop Down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200-0000050C0000}"/>
                  </a:ext>
                </a:extLst>
              </xdr:cNvPr>
              <xdr:cNvSpPr/>
            </xdr:nvSpPr>
            <xdr:spPr bwMode="auto">
              <a:xfrm>
                <a:off x="4646229" y="6825154"/>
                <a:ext cx="2476500" cy="22860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0" name="Drop Down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200-0000080C0000}"/>
                  </a:ext>
                </a:extLst>
              </xdr:cNvPr>
              <xdr:cNvSpPr/>
            </xdr:nvSpPr>
            <xdr:spPr bwMode="auto">
              <a:xfrm>
                <a:off x="174406" y="7052623"/>
                <a:ext cx="4476179" cy="22688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Drop Down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200-0000090C0000}"/>
                  </a:ext>
                </a:extLst>
              </xdr:cNvPr>
              <xdr:cNvSpPr/>
            </xdr:nvSpPr>
            <xdr:spPr bwMode="auto">
              <a:xfrm>
                <a:off x="174406" y="72790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2" name="Drop Down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200-00000A0C0000}"/>
                  </a:ext>
                </a:extLst>
              </xdr:cNvPr>
              <xdr:cNvSpPr/>
            </xdr:nvSpPr>
            <xdr:spPr bwMode="auto">
              <a:xfrm>
                <a:off x="4646229" y="7058353"/>
                <a:ext cx="24765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3" name="Drop Down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200-00000B0C0000}"/>
                  </a:ext>
                </a:extLst>
              </xdr:cNvPr>
              <xdr:cNvSpPr/>
            </xdr:nvSpPr>
            <xdr:spPr bwMode="auto">
              <a:xfrm>
                <a:off x="4646229" y="7281350"/>
                <a:ext cx="2476500" cy="2285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</xdr:colOff>
          <xdr:row>38</xdr:row>
          <xdr:rowOff>7226</xdr:rowOff>
        </xdr:from>
        <xdr:to>
          <xdr:col>3</xdr:col>
          <xdr:colOff>2464347</xdr:colOff>
          <xdr:row>40</xdr:row>
          <xdr:rowOff>19707</xdr:rowOff>
        </xdr:to>
        <xdr:grpSp>
          <xdr:nvGrpSpPr>
            <xdr:cNvPr id="3" name="Skupina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168745" y="8221138"/>
              <a:ext cx="6957249" cy="460716"/>
              <a:chOff x="171450" y="8113329"/>
              <a:chExt cx="6950294" cy="459141"/>
            </a:xfrm>
          </xdr:grpSpPr>
          <xdr:sp macro="" textlink="">
            <xdr:nvSpPr>
              <xdr:cNvPr id="3084" name="Drop Down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200-00000C0C0000}"/>
                  </a:ext>
                </a:extLst>
              </xdr:cNvPr>
              <xdr:cNvSpPr/>
            </xdr:nvSpPr>
            <xdr:spPr bwMode="auto">
              <a:xfrm>
                <a:off x="171450" y="8113329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Drop Down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200-00000D0C0000}"/>
                  </a:ext>
                </a:extLst>
              </xdr:cNvPr>
              <xdr:cNvSpPr/>
            </xdr:nvSpPr>
            <xdr:spPr bwMode="auto">
              <a:xfrm>
                <a:off x="171450" y="8343571"/>
                <a:ext cx="44767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Drop Down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200-00000F0C0000}"/>
                  </a:ext>
                </a:extLst>
              </xdr:cNvPr>
              <xdr:cNvSpPr/>
            </xdr:nvSpPr>
            <xdr:spPr bwMode="auto">
              <a:xfrm>
                <a:off x="4645244" y="8113329"/>
                <a:ext cx="24765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Drop Down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200-0000100C0000}"/>
                  </a:ext>
                </a:extLst>
              </xdr:cNvPr>
              <xdr:cNvSpPr/>
            </xdr:nvSpPr>
            <xdr:spPr bwMode="auto">
              <a:xfrm>
                <a:off x="4644587" y="8342556"/>
                <a:ext cx="2477157" cy="2299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42</xdr:row>
          <xdr:rowOff>57150</xdr:rowOff>
        </xdr:from>
        <xdr:to>
          <xdr:col>3</xdr:col>
          <xdr:colOff>1333500</xdr:colOff>
          <xdr:row>43</xdr:row>
          <xdr:rowOff>133350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41</xdr:row>
          <xdr:rowOff>19050</xdr:rowOff>
        </xdr:from>
        <xdr:to>
          <xdr:col>2</xdr:col>
          <xdr:colOff>895350</xdr:colOff>
          <xdr:row>42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52</xdr:row>
          <xdr:rowOff>9525</xdr:rowOff>
        </xdr:from>
        <xdr:to>
          <xdr:col>2</xdr:col>
          <xdr:colOff>1895475</xdr:colOff>
          <xdr:row>53</xdr:row>
          <xdr:rowOff>0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9525</xdr:rowOff>
        </xdr:from>
        <xdr:to>
          <xdr:col>4</xdr:col>
          <xdr:colOff>2533650</xdr:colOff>
          <xdr:row>55</xdr:row>
          <xdr:rowOff>257175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9525</xdr:rowOff>
        </xdr:from>
        <xdr:to>
          <xdr:col>2</xdr:col>
          <xdr:colOff>1905000</xdr:colOff>
          <xdr:row>63</xdr:row>
          <xdr:rowOff>0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58</xdr:row>
          <xdr:rowOff>0</xdr:rowOff>
        </xdr:from>
        <xdr:to>
          <xdr:col>2</xdr:col>
          <xdr:colOff>1885950</xdr:colOff>
          <xdr:row>59</xdr:row>
          <xdr:rowOff>0</xdr:rowOff>
        </xdr:to>
        <xdr:sp macro="" textlink="">
          <xdr:nvSpPr>
            <xdr:cNvPr id="3097" name="Drop Dow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8</xdr:row>
          <xdr:rowOff>9528</xdr:rowOff>
        </xdr:from>
        <xdr:to>
          <xdr:col>3</xdr:col>
          <xdr:colOff>2438400</xdr:colOff>
          <xdr:row>10</xdr:row>
          <xdr:rowOff>28581</xdr:rowOff>
        </xdr:to>
        <xdr:grpSp>
          <xdr:nvGrpSpPr>
            <xdr:cNvPr id="6" name="Skupina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161925" y="1701616"/>
              <a:ext cx="6938122" cy="444877"/>
              <a:chOff x="171450" y="1698073"/>
              <a:chExt cx="6934200" cy="480072"/>
            </a:xfrm>
          </xdr:grpSpPr>
          <xdr:sp macro="" textlink="">
            <xdr:nvSpPr>
              <xdr:cNvPr id="3074" name="Drop Down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171450" y="1698073"/>
                <a:ext cx="6934200" cy="24003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Drop Down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200-00001B0C0000}"/>
                  </a:ext>
                </a:extLst>
              </xdr:cNvPr>
              <xdr:cNvSpPr/>
            </xdr:nvSpPr>
            <xdr:spPr bwMode="auto">
              <a:xfrm>
                <a:off x="171450" y="1938112"/>
                <a:ext cx="6934200" cy="2400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2562225</xdr:colOff>
          <xdr:row>202</xdr:row>
          <xdr:rowOff>0</xdr:rowOff>
        </xdr:from>
        <xdr:to>
          <xdr:col>3</xdr:col>
          <xdr:colOff>9525</xdr:colOff>
          <xdr:row>203</xdr:row>
          <xdr:rowOff>9525</xdr:rowOff>
        </xdr:to>
        <xdr:sp macro="" textlink="">
          <xdr:nvSpPr>
            <xdr:cNvPr id="3116" name="Group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202</xdr:row>
          <xdr:rowOff>28575</xdr:rowOff>
        </xdr:from>
        <xdr:to>
          <xdr:col>2</xdr:col>
          <xdr:colOff>914400</xdr:colOff>
          <xdr:row>203</xdr:row>
          <xdr:rowOff>0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202</xdr:row>
          <xdr:rowOff>28575</xdr:rowOff>
        </xdr:from>
        <xdr:to>
          <xdr:col>2</xdr:col>
          <xdr:colOff>1447800</xdr:colOff>
          <xdr:row>203</xdr:row>
          <xdr:rowOff>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206</xdr:row>
          <xdr:rowOff>47625</xdr:rowOff>
        </xdr:from>
        <xdr:to>
          <xdr:col>3</xdr:col>
          <xdr:colOff>1581150</xdr:colOff>
          <xdr:row>206</xdr:row>
          <xdr:rowOff>381000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2114550</xdr:colOff>
          <xdr:row>204</xdr:row>
          <xdr:rowOff>0</xdr:rowOff>
        </xdr:from>
        <xdr:to>
          <xdr:col>1</xdr:col>
          <xdr:colOff>2457450</xdr:colOff>
          <xdr:row>206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206</xdr:row>
          <xdr:rowOff>419100</xdr:rowOff>
        </xdr:from>
        <xdr:to>
          <xdr:col>3</xdr:col>
          <xdr:colOff>1314450</xdr:colOff>
          <xdr:row>208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6</xdr:col>
          <xdr:colOff>0</xdr:colOff>
          <xdr:row>12</xdr:row>
          <xdr:rowOff>190500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18658</xdr:colOff>
      <xdr:row>22</xdr:row>
      <xdr:rowOff>88957</xdr:rowOff>
    </xdr:from>
    <xdr:to>
      <xdr:col>9</xdr:col>
      <xdr:colOff>179435</xdr:colOff>
      <xdr:row>22</xdr:row>
      <xdr:rowOff>213196</xdr:rowOff>
    </xdr:to>
    <xdr:sp macro="" textlink="">
      <xdr:nvSpPr>
        <xdr:cNvPr id="2" name="Šipka dopra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8673984" y="4636109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20266</xdr:colOff>
      <xdr:row>23</xdr:row>
      <xdr:rowOff>121596</xdr:rowOff>
    </xdr:from>
    <xdr:to>
      <xdr:col>9</xdr:col>
      <xdr:colOff>181043</xdr:colOff>
      <xdr:row>23</xdr:row>
      <xdr:rowOff>245835</xdr:rowOff>
    </xdr:to>
    <xdr:sp macro="" textlink="">
      <xdr:nvSpPr>
        <xdr:cNvPr id="5" name="Šipka dopra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7149830" y="4867883"/>
          <a:ext cx="160777" cy="124239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55</xdr:row>
          <xdr:rowOff>152400</xdr:rowOff>
        </xdr:from>
        <xdr:to>
          <xdr:col>10</xdr:col>
          <xdr:colOff>885825</xdr:colOff>
          <xdr:row>56</xdr:row>
          <xdr:rowOff>171450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K13"/>
  <sheetViews>
    <sheetView zoomScale="130" zoomScaleNormal="130" workbookViewId="0">
      <selection activeCell="F4" sqref="F4:H4"/>
    </sheetView>
  </sheetViews>
  <sheetFormatPr defaultColWidth="0" defaultRowHeight="15" zeroHeight="1" x14ac:dyDescent="0.25"/>
  <cols>
    <col min="1" max="1" width="8" style="252" customWidth="1"/>
    <col min="2" max="4" width="9.140625" style="252" customWidth="1"/>
    <col min="5" max="5" width="11.140625" style="252" customWidth="1"/>
    <col min="6" max="7" width="9.140625" style="252" customWidth="1"/>
    <col min="8" max="8" width="61.140625" style="252" customWidth="1"/>
    <col min="9" max="9" width="9.5703125" style="252" customWidth="1"/>
    <col min="10" max="16384" width="9.140625" style="252" hidden="1"/>
  </cols>
  <sheetData>
    <row r="1" spans="1:11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11" x14ac:dyDescent="0.25">
      <c r="A2" s="78"/>
      <c r="B2" s="78"/>
      <c r="C2" s="364" t="s">
        <v>200</v>
      </c>
      <c r="D2" s="364"/>
      <c r="E2" s="364"/>
      <c r="F2" s="364"/>
      <c r="G2" s="364"/>
      <c r="H2" s="364"/>
      <c r="I2" s="78"/>
    </row>
    <row r="3" spans="1:11" ht="15.75" thickBot="1" x14ac:dyDescent="0.3">
      <c r="A3" s="78"/>
      <c r="B3" s="78"/>
      <c r="C3" s="364"/>
      <c r="D3" s="364"/>
      <c r="E3" s="364"/>
      <c r="F3" s="364"/>
      <c r="G3" s="364"/>
      <c r="H3" s="364"/>
      <c r="I3" s="78"/>
    </row>
    <row r="4" spans="1:11" ht="15.75" thickBot="1" x14ac:dyDescent="0.3">
      <c r="A4" s="78"/>
      <c r="B4" s="78"/>
      <c r="C4" s="371" t="s">
        <v>445</v>
      </c>
      <c r="D4" s="372"/>
      <c r="E4" s="372"/>
      <c r="F4" s="373" t="s">
        <v>485</v>
      </c>
      <c r="G4" s="373"/>
      <c r="H4" s="374"/>
      <c r="I4" s="78"/>
    </row>
    <row r="5" spans="1:11" x14ac:dyDescent="0.25">
      <c r="A5" s="78"/>
      <c r="B5" s="78"/>
      <c r="C5" s="78"/>
      <c r="D5" s="78"/>
      <c r="E5" s="78"/>
      <c r="F5" s="78"/>
      <c r="G5" s="78"/>
      <c r="H5" s="78"/>
      <c r="I5" s="78"/>
    </row>
    <row r="6" spans="1:11" x14ac:dyDescent="0.25">
      <c r="A6" s="78"/>
      <c r="B6" s="78"/>
      <c r="C6" s="365" t="s">
        <v>446</v>
      </c>
      <c r="D6" s="366"/>
      <c r="E6" s="366"/>
      <c r="F6" s="366"/>
      <c r="G6" s="366"/>
      <c r="H6" s="367"/>
      <c r="I6" s="78"/>
      <c r="K6" s="252" t="s">
        <v>444</v>
      </c>
    </row>
    <row r="7" spans="1:11" x14ac:dyDescent="0.25">
      <c r="A7" s="78"/>
      <c r="B7" s="78"/>
      <c r="C7" s="78"/>
      <c r="D7" s="78"/>
      <c r="E7" s="78"/>
      <c r="F7" s="78"/>
      <c r="G7" s="78"/>
      <c r="H7" s="78"/>
      <c r="I7" s="78"/>
      <c r="K7" s="8" t="s">
        <v>485</v>
      </c>
    </row>
    <row r="8" spans="1:11" ht="48" customHeight="1" x14ac:dyDescent="0.25">
      <c r="A8" s="78"/>
      <c r="B8" s="78"/>
      <c r="C8" s="368" t="s">
        <v>447</v>
      </c>
      <c r="D8" s="369"/>
      <c r="E8" s="369"/>
      <c r="F8" s="369"/>
      <c r="G8" s="369"/>
      <c r="H8" s="370"/>
      <c r="I8" s="78"/>
    </row>
    <row r="9" spans="1:11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11" ht="36" customHeight="1" x14ac:dyDescent="0.25">
      <c r="A10" s="78"/>
      <c r="B10" s="78"/>
      <c r="C10" s="368" t="s">
        <v>448</v>
      </c>
      <c r="D10" s="369"/>
      <c r="E10" s="369"/>
      <c r="F10" s="369"/>
      <c r="G10" s="369"/>
      <c r="H10" s="370"/>
      <c r="I10" s="78"/>
      <c r="K10" s="252" t="str">
        <f>F4</f>
        <v>Výzva 9/2023</v>
      </c>
    </row>
    <row r="11" spans="1:11" x14ac:dyDescent="0.25">
      <c r="A11" s="78"/>
      <c r="B11" s="78"/>
      <c r="C11" s="78"/>
      <c r="D11" s="78"/>
      <c r="E11" s="78"/>
      <c r="F11" s="78"/>
      <c r="G11" s="78"/>
      <c r="H11" s="78"/>
      <c r="I11" s="78"/>
    </row>
    <row r="12" spans="1:1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11" x14ac:dyDescent="0.25">
      <c r="A13" s="78"/>
      <c r="B13" s="78"/>
      <c r="C13" s="78"/>
      <c r="D13" s="78"/>
      <c r="E13" s="78"/>
      <c r="F13" s="78"/>
      <c r="G13" s="78"/>
      <c r="H13" s="78"/>
      <c r="I13" s="78"/>
    </row>
  </sheetData>
  <sheetProtection algorithmName="SHA-512" hashValue="kzwhhHsB8w8XJJGOaXL4y3rui1USdRhbDSMjMo180sV1NUXNcZmt0nYrqJ3VZiPHNqvitfsulgHNfdIhZTRFLA==" saltValue="9L31fBMqPk7ILPOYCFDERw==" spinCount="100000" sheet="1" selectLockedCells="1"/>
  <mergeCells count="6">
    <mergeCell ref="C2:H3"/>
    <mergeCell ref="C6:H6"/>
    <mergeCell ref="C8:H8"/>
    <mergeCell ref="C10:H10"/>
    <mergeCell ref="C4:E4"/>
    <mergeCell ref="F4:H4"/>
  </mergeCells>
  <dataValidations count="1">
    <dataValidation type="list" allowBlank="1" showInputMessage="1" showErrorMessage="1" sqref="F4:H4" xr:uid="{00000000-0002-0000-0000-000000000000}">
      <formula1>$K$6:$K$7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59"/>
  <sheetViews>
    <sheetView zoomScale="85" zoomScaleNormal="85" workbookViewId="0">
      <selection activeCell="B21" sqref="B21:G21"/>
    </sheetView>
  </sheetViews>
  <sheetFormatPr defaultColWidth="0" defaultRowHeight="15" zeroHeight="1" x14ac:dyDescent="0.25"/>
  <cols>
    <col min="1" max="1" width="2.42578125" style="253" customWidth="1"/>
    <col min="2" max="2" width="42.28515625" style="260" customWidth="1"/>
    <col min="3" max="3" width="39.28515625" style="260" customWidth="1"/>
    <col min="4" max="4" width="20.28515625" style="260" customWidth="1"/>
    <col min="5" max="5" width="20.28515625" style="278" customWidth="1"/>
    <col min="6" max="6" width="23" style="278" customWidth="1"/>
    <col min="7" max="7" width="13.85546875" style="279" customWidth="1"/>
    <col min="8" max="8" width="13.85546875" style="253" customWidth="1"/>
    <col min="9" max="10" width="9.140625" style="258" hidden="1" customWidth="1"/>
    <col min="11" max="11" width="2.7109375" style="253" hidden="1" customWidth="1"/>
    <col min="12" max="16384" width="9.140625" style="260" hidden="1"/>
  </cols>
  <sheetData>
    <row r="1" spans="1:11" s="253" customFormat="1" ht="9.75" customHeight="1" x14ac:dyDescent="0.25">
      <c r="E1" s="254"/>
      <c r="F1" s="254"/>
      <c r="G1" s="255"/>
      <c r="I1" s="256"/>
      <c r="J1" s="256"/>
    </row>
    <row r="2" spans="1:11" s="253" customFormat="1" ht="18.75" x14ac:dyDescent="0.25">
      <c r="B2" s="257" t="s">
        <v>5</v>
      </c>
      <c r="C2" s="257"/>
      <c r="D2" s="257"/>
      <c r="E2" s="257"/>
      <c r="F2" s="257" t="str">
        <f>'zdroj#1'!T14</f>
        <v>Výzva 9/2023</v>
      </c>
      <c r="G2" s="257"/>
      <c r="I2" s="258"/>
      <c r="J2" s="258"/>
    </row>
    <row r="3" spans="1:11" s="253" customFormat="1" ht="15.75" thickBot="1" x14ac:dyDescent="0.3">
      <c r="B3" s="259"/>
      <c r="E3" s="254"/>
      <c r="F3" s="254"/>
      <c r="G3" s="255"/>
      <c r="I3" s="258"/>
      <c r="J3" s="258"/>
    </row>
    <row r="4" spans="1:11" ht="16.5" thickBot="1" x14ac:dyDescent="0.3">
      <c r="B4" s="378" t="s">
        <v>2</v>
      </c>
      <c r="C4" s="379"/>
      <c r="D4" s="379"/>
      <c r="E4" s="379"/>
      <c r="F4" s="379"/>
      <c r="G4" s="380"/>
    </row>
    <row r="5" spans="1:11" ht="33" customHeight="1" x14ac:dyDescent="0.25">
      <c r="B5" s="261" t="s">
        <v>0</v>
      </c>
      <c r="C5" s="381" t="s">
        <v>443</v>
      </c>
      <c r="D5" s="381"/>
      <c r="E5" s="381"/>
      <c r="F5" s="381"/>
      <c r="G5" s="382"/>
    </row>
    <row r="6" spans="1:11" ht="36.75" customHeight="1" x14ac:dyDescent="0.25">
      <c r="B6" s="262" t="s">
        <v>1</v>
      </c>
      <c r="C6" s="383" t="s">
        <v>3</v>
      </c>
      <c r="D6" s="383"/>
      <c r="E6" s="383"/>
      <c r="F6" s="383"/>
      <c r="G6" s="384"/>
    </row>
    <row r="7" spans="1:11" ht="69.75" customHeight="1" thickBot="1" x14ac:dyDescent="0.3">
      <c r="B7" s="263" t="s">
        <v>4</v>
      </c>
      <c r="C7" s="264" t="str">
        <f>'zdroj#1'!J5</f>
        <v>vyberte Opatření#1 na záložce Projekt#1</v>
      </c>
      <c r="D7" s="385" t="str">
        <f>'zdroj#1'!J6</f>
        <v>vyberte Opatření#2 na listě Projekt#1 je-li relevantní</v>
      </c>
      <c r="E7" s="386"/>
      <c r="F7" s="387"/>
      <c r="G7" s="388"/>
    </row>
    <row r="8" spans="1:11" ht="15.75" thickBot="1" x14ac:dyDescent="0.3">
      <c r="B8" s="265"/>
      <c r="C8" s="253"/>
      <c r="D8" s="253"/>
      <c r="E8" s="254"/>
      <c r="F8" s="254"/>
      <c r="G8" s="255"/>
    </row>
    <row r="9" spans="1:11" s="269" customFormat="1" ht="15.75" customHeight="1" thickBot="1" x14ac:dyDescent="0.3">
      <c r="A9" s="266"/>
      <c r="B9" s="389" t="s">
        <v>406</v>
      </c>
      <c r="C9" s="390"/>
      <c r="D9" s="390"/>
      <c r="E9" s="390"/>
      <c r="F9" s="390"/>
      <c r="G9" s="391"/>
      <c r="H9" s="266"/>
      <c r="I9" s="267"/>
      <c r="J9" s="268"/>
      <c r="K9" s="266"/>
    </row>
    <row r="10" spans="1:11" s="269" customFormat="1" ht="99.95" customHeight="1" thickBot="1" x14ac:dyDescent="0.3">
      <c r="A10" s="266"/>
      <c r="B10" s="375" t="s">
        <v>411</v>
      </c>
      <c r="C10" s="376"/>
      <c r="D10" s="376"/>
      <c r="E10" s="376"/>
      <c r="F10" s="376"/>
      <c r="G10" s="377"/>
      <c r="H10" s="266"/>
      <c r="I10" s="267"/>
      <c r="J10" s="268"/>
      <c r="K10" s="266"/>
    </row>
    <row r="11" spans="1:11" s="266" customFormat="1" ht="13.5" thickBot="1" x14ac:dyDescent="0.3">
      <c r="B11" s="267"/>
      <c r="C11" s="267"/>
      <c r="D11" s="267"/>
      <c r="E11" s="270"/>
      <c r="F11" s="270"/>
      <c r="G11" s="271"/>
      <c r="I11" s="267"/>
      <c r="J11" s="267"/>
    </row>
    <row r="12" spans="1:11" s="269" customFormat="1" ht="16.5" thickBot="1" x14ac:dyDescent="0.3">
      <c r="A12" s="266"/>
      <c r="B12" s="389" t="s">
        <v>407</v>
      </c>
      <c r="C12" s="390"/>
      <c r="D12" s="390"/>
      <c r="E12" s="390"/>
      <c r="F12" s="390"/>
      <c r="G12" s="391"/>
      <c r="H12" s="266"/>
      <c r="I12" s="267"/>
      <c r="J12" s="268"/>
      <c r="K12" s="266"/>
    </row>
    <row r="13" spans="1:11" ht="99.95" customHeight="1" thickBot="1" x14ac:dyDescent="0.3">
      <c r="B13" s="375" t="s">
        <v>412</v>
      </c>
      <c r="C13" s="376"/>
      <c r="D13" s="376"/>
      <c r="E13" s="376"/>
      <c r="F13" s="376"/>
      <c r="G13" s="377"/>
    </row>
    <row r="14" spans="1:11" s="266" customFormat="1" ht="15.75" thickBot="1" x14ac:dyDescent="0.3">
      <c r="B14" s="272"/>
      <c r="C14" s="258"/>
      <c r="D14" s="258"/>
      <c r="E14" s="256"/>
      <c r="F14" s="256"/>
      <c r="G14" s="273"/>
      <c r="I14" s="267"/>
      <c r="J14" s="267"/>
    </row>
    <row r="15" spans="1:11" ht="16.5" thickBot="1" x14ac:dyDescent="0.3">
      <c r="B15" s="389" t="s">
        <v>410</v>
      </c>
      <c r="C15" s="390"/>
      <c r="D15" s="390"/>
      <c r="E15" s="390"/>
      <c r="F15" s="390"/>
      <c r="G15" s="391"/>
    </row>
    <row r="16" spans="1:11" ht="35.25" customHeight="1" thickBot="1" x14ac:dyDescent="0.3">
      <c r="B16" s="393" t="s">
        <v>415</v>
      </c>
      <c r="C16" s="394"/>
      <c r="D16" s="394"/>
      <c r="E16" s="394"/>
      <c r="F16" s="394"/>
      <c r="G16" s="395"/>
      <c r="I16" s="392"/>
    </row>
    <row r="17" spans="1:11" ht="99.95" customHeight="1" thickBot="1" x14ac:dyDescent="0.3">
      <c r="B17" s="375" t="s">
        <v>417</v>
      </c>
      <c r="C17" s="376"/>
      <c r="D17" s="376"/>
      <c r="E17" s="376"/>
      <c r="F17" s="376"/>
      <c r="G17" s="377"/>
      <c r="I17" s="392"/>
    </row>
    <row r="18" spans="1:11" ht="19.5" customHeight="1" thickBot="1" x14ac:dyDescent="0.3">
      <c r="B18" s="393" t="s">
        <v>414</v>
      </c>
      <c r="C18" s="394"/>
      <c r="D18" s="394"/>
      <c r="E18" s="394"/>
      <c r="F18" s="394"/>
      <c r="G18" s="395"/>
      <c r="I18" s="392"/>
    </row>
    <row r="19" spans="1:11" ht="99.95" customHeight="1" thickBot="1" x14ac:dyDescent="0.3">
      <c r="B19" s="375" t="s">
        <v>418</v>
      </c>
      <c r="C19" s="376"/>
      <c r="D19" s="376"/>
      <c r="E19" s="376"/>
      <c r="F19" s="376"/>
      <c r="G19" s="377"/>
      <c r="I19" s="392"/>
    </row>
    <row r="20" spans="1:11" s="269" customFormat="1" ht="16.5" thickBot="1" x14ac:dyDescent="0.3">
      <c r="A20" s="266"/>
      <c r="B20" s="393" t="s">
        <v>416</v>
      </c>
      <c r="C20" s="394"/>
      <c r="D20" s="394"/>
      <c r="E20" s="394"/>
      <c r="F20" s="394"/>
      <c r="G20" s="395"/>
      <c r="H20" s="266"/>
      <c r="I20" s="392"/>
      <c r="J20" s="267"/>
      <c r="K20" s="266"/>
    </row>
    <row r="21" spans="1:11" ht="99.95" customHeight="1" thickBot="1" x14ac:dyDescent="0.3">
      <c r="B21" s="375" t="s">
        <v>413</v>
      </c>
      <c r="C21" s="376"/>
      <c r="D21" s="376"/>
      <c r="E21" s="376"/>
      <c r="F21" s="376"/>
      <c r="G21" s="377"/>
      <c r="I21" s="392"/>
    </row>
    <row r="22" spans="1:11" s="253" customFormat="1" x14ac:dyDescent="0.25">
      <c r="C22" s="274"/>
      <c r="D22" s="274"/>
      <c r="E22" s="274"/>
      <c r="F22" s="274"/>
      <c r="G22" s="274"/>
      <c r="I22" s="258"/>
      <c r="J22" s="258"/>
    </row>
    <row r="23" spans="1:11" s="253" customFormat="1" x14ac:dyDescent="0.25">
      <c r="B23" s="274"/>
      <c r="C23" s="274"/>
      <c r="D23" s="274"/>
      <c r="E23" s="274"/>
      <c r="F23" s="274"/>
      <c r="G23" s="274"/>
      <c r="I23" s="258"/>
      <c r="J23" s="258"/>
    </row>
    <row r="24" spans="1:11" s="253" customFormat="1" x14ac:dyDescent="0.25">
      <c r="B24" s="274"/>
      <c r="C24" s="274"/>
      <c r="D24" s="274"/>
      <c r="E24" s="274"/>
      <c r="F24" s="274"/>
      <c r="G24" s="274"/>
      <c r="I24" s="258"/>
      <c r="J24" s="258"/>
    </row>
    <row r="25" spans="1:11" s="253" customFormat="1" x14ac:dyDescent="0.25">
      <c r="B25" s="274"/>
      <c r="C25" s="274"/>
      <c r="D25" s="274"/>
      <c r="E25" s="274"/>
      <c r="F25" s="274"/>
      <c r="G25" s="274"/>
      <c r="I25" s="258"/>
      <c r="J25" s="258"/>
    </row>
    <row r="26" spans="1:11" s="253" customFormat="1" x14ac:dyDescent="0.25">
      <c r="B26" s="274"/>
      <c r="C26" s="274"/>
      <c r="D26" s="274"/>
      <c r="E26" s="274"/>
      <c r="F26" s="274"/>
      <c r="G26" s="274"/>
      <c r="I26" s="258"/>
      <c r="J26" s="258"/>
    </row>
    <row r="27" spans="1:11" s="253" customFormat="1" hidden="1" x14ac:dyDescent="0.25">
      <c r="B27" s="274"/>
      <c r="C27" s="274"/>
      <c r="D27" s="274"/>
      <c r="E27" s="274"/>
      <c r="F27" s="274"/>
      <c r="G27" s="274"/>
      <c r="I27" s="258"/>
      <c r="J27" s="258"/>
    </row>
    <row r="28" spans="1:11" s="253" customFormat="1" hidden="1" x14ac:dyDescent="0.25">
      <c r="B28" s="274"/>
      <c r="C28" s="274"/>
      <c r="D28" s="274"/>
      <c r="E28" s="274"/>
      <c r="F28" s="274"/>
      <c r="G28" s="274"/>
      <c r="I28" s="258"/>
      <c r="J28" s="258"/>
    </row>
    <row r="29" spans="1:11" s="253" customFormat="1" hidden="1" x14ac:dyDescent="0.25">
      <c r="B29" s="274"/>
      <c r="C29" s="274"/>
      <c r="D29" s="274"/>
      <c r="E29" s="274"/>
      <c r="F29" s="274"/>
      <c r="G29" s="274"/>
      <c r="I29" s="258"/>
      <c r="J29" s="258"/>
    </row>
    <row r="30" spans="1:11" s="253" customFormat="1" hidden="1" x14ac:dyDescent="0.25">
      <c r="B30" s="274"/>
      <c r="C30" s="274"/>
      <c r="D30" s="274"/>
      <c r="E30" s="274"/>
      <c r="F30" s="274"/>
      <c r="G30" s="274"/>
      <c r="I30" s="258"/>
      <c r="J30" s="258"/>
    </row>
    <row r="31" spans="1:11" s="253" customFormat="1" hidden="1" x14ac:dyDescent="0.25">
      <c r="B31" s="274"/>
      <c r="C31" s="274"/>
      <c r="D31" s="274"/>
      <c r="E31" s="274"/>
      <c r="F31" s="274"/>
      <c r="G31" s="274"/>
      <c r="I31" s="258"/>
      <c r="J31" s="258"/>
    </row>
    <row r="32" spans="1:11" s="253" customFormat="1" hidden="1" x14ac:dyDescent="0.25">
      <c r="B32" s="274"/>
      <c r="C32" s="274"/>
      <c r="D32" s="274"/>
      <c r="E32" s="274"/>
      <c r="F32" s="274"/>
      <c r="G32" s="274"/>
      <c r="I32" s="258"/>
      <c r="J32" s="258"/>
    </row>
    <row r="33" spans="2:10" s="253" customFormat="1" hidden="1" x14ac:dyDescent="0.25">
      <c r="B33" s="274"/>
      <c r="C33" s="274"/>
      <c r="D33" s="274"/>
      <c r="E33" s="274"/>
      <c r="F33" s="274"/>
      <c r="G33" s="274"/>
      <c r="I33" s="258"/>
      <c r="J33" s="258"/>
    </row>
    <row r="34" spans="2:10" s="253" customFormat="1" hidden="1" x14ac:dyDescent="0.25">
      <c r="B34" s="274"/>
      <c r="C34" s="274"/>
      <c r="D34" s="274"/>
      <c r="E34" s="274"/>
      <c r="F34" s="274"/>
      <c r="G34" s="274"/>
      <c r="I34" s="258"/>
      <c r="J34" s="258"/>
    </row>
    <row r="35" spans="2:10" s="253" customFormat="1" hidden="1" x14ac:dyDescent="0.25">
      <c r="B35" s="274"/>
      <c r="C35" s="274"/>
      <c r="D35" s="274"/>
      <c r="E35" s="274"/>
      <c r="F35" s="274"/>
      <c r="G35" s="274"/>
      <c r="I35" s="258"/>
      <c r="J35" s="258"/>
    </row>
    <row r="36" spans="2:10" s="253" customFormat="1" hidden="1" x14ac:dyDescent="0.25">
      <c r="B36" s="274"/>
      <c r="C36" s="274"/>
      <c r="D36" s="274"/>
      <c r="E36" s="274"/>
      <c r="F36" s="274"/>
      <c r="G36" s="274"/>
      <c r="I36" s="258"/>
      <c r="J36" s="258"/>
    </row>
    <row r="37" spans="2:10" s="253" customFormat="1" hidden="1" x14ac:dyDescent="0.25">
      <c r="B37" s="274"/>
      <c r="C37" s="274"/>
      <c r="D37" s="274"/>
      <c r="E37" s="274"/>
      <c r="F37" s="274"/>
      <c r="G37" s="274"/>
      <c r="I37" s="258"/>
      <c r="J37" s="258"/>
    </row>
    <row r="38" spans="2:10" s="253" customFormat="1" hidden="1" x14ac:dyDescent="0.25">
      <c r="B38" s="274"/>
      <c r="C38" s="274"/>
      <c r="D38" s="274"/>
      <c r="E38" s="274"/>
      <c r="F38" s="274"/>
      <c r="G38" s="274"/>
      <c r="I38" s="258"/>
      <c r="J38" s="258"/>
    </row>
    <row r="39" spans="2:10" s="253" customFormat="1" hidden="1" x14ac:dyDescent="0.25">
      <c r="B39" s="274"/>
      <c r="C39" s="274"/>
      <c r="D39" s="274"/>
      <c r="E39" s="274"/>
      <c r="F39" s="274"/>
      <c r="G39" s="274"/>
      <c r="I39" s="258"/>
      <c r="J39" s="258"/>
    </row>
    <row r="40" spans="2:10" s="253" customFormat="1" hidden="1" x14ac:dyDescent="0.25">
      <c r="B40" s="274"/>
      <c r="C40" s="274"/>
      <c r="D40" s="274"/>
      <c r="E40" s="274"/>
      <c r="F40" s="274"/>
      <c r="G40" s="274"/>
      <c r="I40" s="258"/>
      <c r="J40" s="258"/>
    </row>
    <row r="41" spans="2:10" hidden="1" x14ac:dyDescent="0.25">
      <c r="B41" s="275"/>
      <c r="C41" s="275"/>
      <c r="D41" s="275"/>
      <c r="E41" s="275"/>
      <c r="F41" s="275"/>
      <c r="G41" s="275"/>
    </row>
    <row r="42" spans="2:10" hidden="1" x14ac:dyDescent="0.25">
      <c r="B42" s="275"/>
      <c r="C42" s="275"/>
      <c r="D42" s="275"/>
      <c r="E42" s="275"/>
      <c r="F42" s="275"/>
      <c r="G42" s="275"/>
    </row>
    <row r="43" spans="2:10" hidden="1" x14ac:dyDescent="0.25">
      <c r="B43" s="275"/>
      <c r="C43" s="275"/>
      <c r="D43" s="275"/>
      <c r="E43" s="275"/>
      <c r="F43" s="275"/>
      <c r="G43" s="275"/>
    </row>
    <row r="44" spans="2:10" hidden="1" x14ac:dyDescent="0.25">
      <c r="B44" s="275"/>
      <c r="C44" s="275"/>
      <c r="D44" s="275"/>
      <c r="E44" s="275"/>
      <c r="F44" s="275"/>
      <c r="G44" s="275"/>
    </row>
    <row r="45" spans="2:10" hidden="1" x14ac:dyDescent="0.25">
      <c r="B45" s="275"/>
      <c r="C45" s="275"/>
      <c r="D45" s="275"/>
      <c r="E45" s="275"/>
      <c r="F45" s="275"/>
      <c r="G45" s="275"/>
    </row>
    <row r="46" spans="2:10" hidden="1" x14ac:dyDescent="0.25">
      <c r="E46" s="260"/>
      <c r="F46" s="276"/>
      <c r="G46" s="277"/>
    </row>
    <row r="47" spans="2:10" hidden="1" x14ac:dyDescent="0.25">
      <c r="E47" s="260"/>
      <c r="F47" s="276"/>
      <c r="G47" s="277"/>
    </row>
    <row r="48" spans="2:10" hidden="1" x14ac:dyDescent="0.25">
      <c r="E48" s="260"/>
      <c r="F48" s="276"/>
      <c r="G48" s="277"/>
    </row>
    <row r="49" spans="5:7" hidden="1" x14ac:dyDescent="0.25">
      <c r="E49" s="260"/>
      <c r="F49" s="276"/>
      <c r="G49" s="277"/>
    </row>
    <row r="50" spans="5:7" hidden="1" x14ac:dyDescent="0.25">
      <c r="E50" s="260"/>
      <c r="F50" s="276"/>
      <c r="G50" s="277"/>
    </row>
    <row r="51" spans="5:7" hidden="1" x14ac:dyDescent="0.25">
      <c r="E51" s="260"/>
      <c r="F51" s="276"/>
      <c r="G51" s="277"/>
    </row>
    <row r="52" spans="5:7" hidden="1" x14ac:dyDescent="0.25">
      <c r="E52" s="260"/>
      <c r="F52" s="276"/>
      <c r="G52" s="277"/>
    </row>
    <row r="53" spans="5:7" hidden="1" x14ac:dyDescent="0.25">
      <c r="E53" s="260"/>
      <c r="F53" s="276"/>
      <c r="G53" s="277"/>
    </row>
    <row r="54" spans="5:7" hidden="1" x14ac:dyDescent="0.25">
      <c r="E54" s="260"/>
      <c r="F54" s="276"/>
      <c r="G54" s="277"/>
    </row>
    <row r="55" spans="5:7" hidden="1" x14ac:dyDescent="0.25">
      <c r="E55" s="260"/>
      <c r="F55" s="276"/>
      <c r="G55" s="277"/>
    </row>
    <row r="56" spans="5:7" hidden="1" x14ac:dyDescent="0.25">
      <c r="E56" s="260"/>
      <c r="F56" s="276"/>
      <c r="G56" s="277"/>
    </row>
    <row r="57" spans="5:7" hidden="1" x14ac:dyDescent="0.25">
      <c r="E57" s="260"/>
      <c r="F57" s="276"/>
      <c r="G57" s="277"/>
    </row>
    <row r="58" spans="5:7" hidden="1" x14ac:dyDescent="0.25">
      <c r="E58" s="260"/>
      <c r="F58" s="276"/>
      <c r="G58" s="277"/>
    </row>
    <row r="59" spans="5:7" hidden="1" x14ac:dyDescent="0.25">
      <c r="E59" s="260"/>
      <c r="F59" s="276"/>
      <c r="G59" s="277"/>
    </row>
  </sheetData>
  <sheetProtection algorithmName="SHA-512" hashValue="F1G1bAnl5oxzgl0g9tLSYpwGu4cHTFQ5FqdHP3FvR/wEe2JgCv9hs3U7JrXjhqsrXdb4klIldNK8R6YEOpVESg==" saltValue="bdKtuuIaCzKUS4LGa/2haQ==" spinCount="100000" sheet="1" objects="1" scenarios="1" selectLockedCells="1"/>
  <mergeCells count="17">
    <mergeCell ref="I16:I21"/>
    <mergeCell ref="B20:G20"/>
    <mergeCell ref="B21:G21"/>
    <mergeCell ref="B19:G19"/>
    <mergeCell ref="B15:G15"/>
    <mergeCell ref="B16:G16"/>
    <mergeCell ref="B17:G17"/>
    <mergeCell ref="B18:G18"/>
    <mergeCell ref="B13:G13"/>
    <mergeCell ref="B4:G4"/>
    <mergeCell ref="C5:G5"/>
    <mergeCell ref="C6:G6"/>
    <mergeCell ref="D7:E7"/>
    <mergeCell ref="F7:G7"/>
    <mergeCell ref="B9:G9"/>
    <mergeCell ref="B12:G12"/>
    <mergeCell ref="B10:G10"/>
  </mergeCells>
  <pageMargins left="0.7" right="0.7" top="0.78740157499999996" bottom="0.78740157499999996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266"/>
  <sheetViews>
    <sheetView tabSelected="1" zoomScale="85" zoomScaleNormal="85" zoomScaleSheetLayoutView="70" zoomScalePageLayoutView="40" workbookViewId="0">
      <selection activeCell="E236" sqref="E236"/>
    </sheetView>
  </sheetViews>
  <sheetFormatPr defaultColWidth="0" defaultRowHeight="15.75" zeroHeight="1" x14ac:dyDescent="0.25"/>
  <cols>
    <col min="1" max="1" width="2.5703125" style="50" customWidth="1"/>
    <col min="2" max="2" width="38.42578125" style="50" customWidth="1"/>
    <col min="3" max="3" width="28.85546875" style="50" customWidth="1"/>
    <col min="4" max="4" width="37" style="50" customWidth="1"/>
    <col min="5" max="5" width="39.42578125" style="50" bestFit="1" customWidth="1"/>
    <col min="6" max="6" width="23" style="50" customWidth="1"/>
    <col min="7" max="7" width="31.7109375" style="182" hidden="1" customWidth="1"/>
    <col min="8" max="8" width="9.140625" style="50" hidden="1" customWidth="1"/>
    <col min="9" max="9" width="13.85546875" style="50" hidden="1" customWidth="1"/>
    <col min="10" max="16384" width="9.140625" style="50" hidden="1"/>
  </cols>
  <sheetData>
    <row r="1" spans="1:9" x14ac:dyDescent="0.25">
      <c r="A1" s="46"/>
      <c r="B1" s="46"/>
      <c r="C1" s="46"/>
      <c r="D1" s="46"/>
      <c r="E1" s="47"/>
      <c r="F1" s="47"/>
      <c r="G1" s="290"/>
      <c r="H1" s="48"/>
      <c r="I1" s="49" t="s">
        <v>274</v>
      </c>
    </row>
    <row r="2" spans="1:9" ht="18.75" x14ac:dyDescent="0.25">
      <c r="A2" s="46"/>
      <c r="B2" s="51" t="s">
        <v>5</v>
      </c>
      <c r="C2" s="51"/>
      <c r="D2" s="51"/>
      <c r="E2" s="190" t="str">
        <f>'zdroj#1'!T14</f>
        <v>Výzva 9/2023</v>
      </c>
      <c r="F2" s="52"/>
      <c r="G2" s="180"/>
    </row>
    <row r="3" spans="1:9" ht="16.5" thickBot="1" x14ac:dyDescent="0.3">
      <c r="A3" s="46"/>
      <c r="B3" s="53"/>
      <c r="C3" s="46"/>
      <c r="D3" s="46"/>
      <c r="E3" s="47"/>
      <c r="F3" s="47"/>
      <c r="G3" s="181"/>
    </row>
    <row r="4" spans="1:9" ht="16.5" thickBot="1" x14ac:dyDescent="0.3">
      <c r="A4" s="46"/>
      <c r="B4" s="472" t="s">
        <v>308</v>
      </c>
      <c r="C4" s="473"/>
      <c r="D4" s="473"/>
      <c r="E4" s="474"/>
      <c r="F4" s="47"/>
      <c r="G4" s="181"/>
    </row>
    <row r="5" spans="1:9" ht="15.75" customHeight="1" x14ac:dyDescent="0.25">
      <c r="A5" s="46"/>
      <c r="B5" s="54" t="s">
        <v>0</v>
      </c>
      <c r="C5" s="250" t="str">
        <f>Popis_pojektu!C5</f>
        <v>Vyplňte žadatele</v>
      </c>
      <c r="D5" s="246"/>
      <c r="E5" s="247"/>
      <c r="F5" s="47"/>
      <c r="G5" s="181"/>
    </row>
    <row r="6" spans="1:9" ht="16.5" customHeight="1" thickBot="1" x14ac:dyDescent="0.3">
      <c r="A6" s="46"/>
      <c r="B6" s="55" t="s">
        <v>1</v>
      </c>
      <c r="C6" s="251" t="str">
        <f>Popis_pojektu!C6</f>
        <v>Vyplňte název projektu</v>
      </c>
      <c r="D6" s="248"/>
      <c r="E6" s="249"/>
      <c r="F6" s="47"/>
      <c r="G6" s="181"/>
    </row>
    <row r="7" spans="1:9" ht="14.25" customHeight="1" thickBot="1" x14ac:dyDescent="0.3">
      <c r="A7" s="56"/>
      <c r="B7" s="56"/>
      <c r="C7" s="56"/>
      <c r="D7" s="56"/>
      <c r="E7" s="56"/>
      <c r="F7" s="47"/>
      <c r="G7" s="181"/>
    </row>
    <row r="8" spans="1:9" ht="18.75" customHeight="1" thickBot="1" x14ac:dyDescent="0.3">
      <c r="A8" s="56"/>
      <c r="B8" s="57" t="s">
        <v>309</v>
      </c>
      <c r="C8" s="56"/>
      <c r="D8" s="56"/>
      <c r="E8" s="56"/>
      <c r="F8" s="56"/>
    </row>
    <row r="9" spans="1:9" s="56" customFormat="1" ht="17.25" customHeight="1" x14ac:dyDescent="0.25">
      <c r="G9" s="315"/>
    </row>
    <row r="10" spans="1:9" s="56" customFormat="1" x14ac:dyDescent="0.25">
      <c r="G10" s="315"/>
    </row>
    <row r="11" spans="1:9" ht="16.5" thickBot="1" x14ac:dyDescent="0.3">
      <c r="A11" s="56"/>
      <c r="B11" s="56"/>
      <c r="C11" s="56"/>
      <c r="D11" s="56"/>
      <c r="E11" s="56"/>
      <c r="F11" s="56"/>
    </row>
    <row r="12" spans="1:9" ht="16.5" thickBot="1" x14ac:dyDescent="0.3">
      <c r="A12" s="56"/>
      <c r="B12" s="428" t="s">
        <v>310</v>
      </c>
      <c r="C12" s="429"/>
      <c r="D12" s="430"/>
      <c r="E12" s="58" t="s">
        <v>12</v>
      </c>
      <c r="F12" s="56"/>
    </row>
    <row r="13" spans="1:9" x14ac:dyDescent="0.25">
      <c r="A13" s="56"/>
      <c r="B13" s="483" t="s">
        <v>13</v>
      </c>
      <c r="C13" s="484"/>
      <c r="D13" s="485"/>
      <c r="E13" s="280">
        <v>0</v>
      </c>
      <c r="F13" s="56"/>
    </row>
    <row r="14" spans="1:9" x14ac:dyDescent="0.25">
      <c r="A14" s="56"/>
      <c r="B14" s="489" t="s">
        <v>235</v>
      </c>
      <c r="C14" s="490"/>
      <c r="D14" s="491"/>
      <c r="E14" s="281">
        <v>0</v>
      </c>
      <c r="F14" s="56"/>
    </row>
    <row r="15" spans="1:9" ht="16.5" thickBot="1" x14ac:dyDescent="0.3">
      <c r="A15" s="56"/>
      <c r="B15" s="486" t="s">
        <v>475</v>
      </c>
      <c r="C15" s="487"/>
      <c r="D15" s="488"/>
      <c r="E15" s="282">
        <v>0</v>
      </c>
      <c r="F15" s="56"/>
    </row>
    <row r="16" spans="1:9" x14ac:dyDescent="0.25">
      <c r="A16" s="56"/>
      <c r="B16" s="475" t="s">
        <v>270</v>
      </c>
      <c r="C16" s="476"/>
      <c r="D16" s="477"/>
      <c r="E16" s="280">
        <v>0</v>
      </c>
      <c r="F16" s="56"/>
    </row>
    <row r="17" spans="1:9" x14ac:dyDescent="0.25">
      <c r="A17" s="56"/>
      <c r="B17" s="478" t="s">
        <v>271</v>
      </c>
      <c r="C17" s="479"/>
      <c r="D17" s="480"/>
      <c r="E17" s="283">
        <v>0</v>
      </c>
      <c r="F17" s="56"/>
    </row>
    <row r="18" spans="1:9" ht="16.5" thickBot="1" x14ac:dyDescent="0.3">
      <c r="A18" s="56"/>
      <c r="B18" s="486" t="s">
        <v>272</v>
      </c>
      <c r="C18" s="487"/>
      <c r="D18" s="488"/>
      <c r="E18" s="209">
        <v>0</v>
      </c>
      <c r="F18" s="56"/>
    </row>
    <row r="19" spans="1:9" x14ac:dyDescent="0.25">
      <c r="A19" s="56"/>
      <c r="B19" s="59"/>
      <c r="C19" s="59"/>
      <c r="D19" s="59"/>
      <c r="E19" s="60"/>
      <c r="F19" s="56"/>
    </row>
    <row r="20" spans="1:9" ht="16.5" thickBot="1" x14ac:dyDescent="0.3">
      <c r="A20" s="56"/>
      <c r="B20" s="56"/>
      <c r="C20" s="56"/>
      <c r="D20" s="56"/>
      <c r="E20" s="56"/>
      <c r="F20" s="184"/>
    </row>
    <row r="21" spans="1:9" ht="16.5" thickBot="1" x14ac:dyDescent="0.3">
      <c r="A21" s="56"/>
      <c r="B21" s="61" t="s">
        <v>442</v>
      </c>
      <c r="C21" s="62" t="s">
        <v>273</v>
      </c>
      <c r="D21" s="63" t="s">
        <v>16</v>
      </c>
      <c r="E21" s="64" t="s">
        <v>315</v>
      </c>
      <c r="F21" s="185" t="s">
        <v>186</v>
      </c>
    </row>
    <row r="22" spans="1:9" x14ac:dyDescent="0.25">
      <c r="A22" s="65"/>
      <c r="B22" s="66" t="s">
        <v>14</v>
      </c>
      <c r="C22" s="191">
        <v>0</v>
      </c>
      <c r="D22" s="192">
        <v>0</v>
      </c>
      <c r="E22" s="481" t="s">
        <v>292</v>
      </c>
      <c r="F22" s="186">
        <f>D22+C22</f>
        <v>0</v>
      </c>
    </row>
    <row r="23" spans="1:9" ht="16.5" thickBot="1" x14ac:dyDescent="0.3">
      <c r="A23" s="65"/>
      <c r="B23" s="68" t="s">
        <v>15</v>
      </c>
      <c r="C23" s="193">
        <v>0</v>
      </c>
      <c r="D23" s="194">
        <v>0</v>
      </c>
      <c r="E23" s="482"/>
      <c r="F23" s="186">
        <f>D23+C23</f>
        <v>0</v>
      </c>
    </row>
    <row r="24" spans="1:9" ht="16.5" thickBot="1" x14ac:dyDescent="0.3">
      <c r="A24" s="69"/>
      <c r="B24" s="70" t="s">
        <v>395</v>
      </c>
      <c r="C24" s="71" t="s">
        <v>129</v>
      </c>
      <c r="D24" s="195">
        <v>0</v>
      </c>
      <c r="E24" s="72"/>
      <c r="F24" s="186">
        <f>D24</f>
        <v>0</v>
      </c>
      <c r="I24" s="67" t="s">
        <v>389</v>
      </c>
    </row>
    <row r="25" spans="1:9" ht="30.75" thickBot="1" x14ac:dyDescent="0.3">
      <c r="A25" s="73"/>
      <c r="B25" s="74" t="s">
        <v>396</v>
      </c>
      <c r="C25" s="196">
        <v>0</v>
      </c>
      <c r="D25" s="195">
        <v>0</v>
      </c>
      <c r="E25" s="75" t="s">
        <v>292</v>
      </c>
      <c r="F25" s="186">
        <f>D25+C25</f>
        <v>0</v>
      </c>
    </row>
    <row r="26" spans="1:9" ht="16.5" thickBot="1" x14ac:dyDescent="0.3">
      <c r="A26" s="76"/>
      <c r="B26" s="77" t="s">
        <v>394</v>
      </c>
      <c r="C26" s="197">
        <v>0</v>
      </c>
      <c r="D26" s="198">
        <v>0</v>
      </c>
      <c r="E26" s="75" t="s">
        <v>292</v>
      </c>
      <c r="F26" s="186">
        <f>D26+C26</f>
        <v>0</v>
      </c>
    </row>
    <row r="27" spans="1:9" ht="16.5" thickBot="1" x14ac:dyDescent="0.3">
      <c r="A27" s="56"/>
      <c r="B27" s="78"/>
      <c r="C27" s="79">
        <f>SUM(C22:C26)</f>
        <v>0</v>
      </c>
      <c r="D27" s="80">
        <f>SUM(D22:D26)</f>
        <v>0</v>
      </c>
      <c r="E27" s="492" t="str">
        <f>IF(OR(AND(F22+F23=0,'zdroj#1'!W37&gt;0),AND(F25=0,'zdroj#1'!W38&gt;0),AND('Projekt#1'!F26=0,'zdroj#1'!W39&gt;0)),"V nákladovosti E22 nebo E25 zůstalo bodové hodnocení i přes 0,- náklady",IF(AND(SUM(F22:F25)&gt;0,'zdroj#1'!W39&gt;0),"Nelze udělit body za nákladovost E26 Vodojemu - na projektu další náklady",""))</f>
        <v/>
      </c>
      <c r="F27" s="409"/>
    </row>
    <row r="28" spans="1:9" ht="16.5" thickBot="1" x14ac:dyDescent="0.3">
      <c r="A28" s="56"/>
      <c r="B28" s="81"/>
      <c r="C28" s="82" t="s">
        <v>337</v>
      </c>
      <c r="D28" s="83">
        <f>D27+C27</f>
        <v>0</v>
      </c>
      <c r="E28" s="493"/>
      <c r="F28" s="409"/>
    </row>
    <row r="29" spans="1:9" ht="16.5" thickBot="1" x14ac:dyDescent="0.3">
      <c r="A29" s="56"/>
      <c r="B29" s="56"/>
      <c r="C29" s="56"/>
      <c r="D29" s="56"/>
      <c r="E29" s="56"/>
      <c r="F29" s="56"/>
    </row>
    <row r="30" spans="1:9" ht="16.5" thickBot="1" x14ac:dyDescent="0.3">
      <c r="A30" s="56"/>
      <c r="B30" s="428" t="s">
        <v>471</v>
      </c>
      <c r="C30" s="429"/>
      <c r="D30" s="429"/>
      <c r="E30" s="430"/>
      <c r="F30" s="56"/>
    </row>
    <row r="31" spans="1:9" ht="16.5" thickBot="1" x14ac:dyDescent="0.3">
      <c r="A31" s="56"/>
      <c r="B31" s="438" t="s">
        <v>236</v>
      </c>
      <c r="C31" s="439"/>
      <c r="D31" s="440"/>
      <c r="E31" s="84"/>
      <c r="F31" s="56"/>
    </row>
    <row r="32" spans="1:9" x14ac:dyDescent="0.25">
      <c r="A32" s="56"/>
      <c r="B32" s="445" t="s">
        <v>269</v>
      </c>
      <c r="C32" s="446"/>
      <c r="D32" s="85" t="s">
        <v>266</v>
      </c>
      <c r="E32" s="84"/>
      <c r="F32" s="56"/>
    </row>
    <row r="33" spans="1:9" x14ac:dyDescent="0.25">
      <c r="A33" s="56"/>
      <c r="B33" s="86"/>
      <c r="C33" s="56"/>
      <c r="D33" s="84"/>
      <c r="E33" s="84"/>
      <c r="F33" s="56"/>
    </row>
    <row r="34" spans="1:9" x14ac:dyDescent="0.25">
      <c r="A34" s="56"/>
      <c r="B34" s="86"/>
      <c r="C34" s="56"/>
      <c r="D34" s="84"/>
      <c r="E34" s="84"/>
      <c r="F34" s="56"/>
    </row>
    <row r="35" spans="1:9" ht="21.75" customHeight="1" thickBot="1" x14ac:dyDescent="0.3">
      <c r="A35" s="56"/>
      <c r="B35" s="87"/>
      <c r="C35" s="88"/>
      <c r="D35" s="89"/>
      <c r="E35" s="84"/>
      <c r="F35" s="56"/>
      <c r="I35" s="90"/>
    </row>
    <row r="36" spans="1:9" s="56" customFormat="1" ht="16.5" thickBot="1" x14ac:dyDescent="0.3">
      <c r="B36" s="86"/>
      <c r="E36" s="84"/>
      <c r="G36" s="315"/>
    </row>
    <row r="37" spans="1:9" ht="16.5" thickBot="1" x14ac:dyDescent="0.3">
      <c r="A37" s="56"/>
      <c r="B37" s="415" t="s">
        <v>237</v>
      </c>
      <c r="C37" s="416"/>
      <c r="D37" s="417"/>
      <c r="E37" s="84"/>
      <c r="F37" s="56"/>
    </row>
    <row r="38" spans="1:9" x14ac:dyDescent="0.25">
      <c r="A38" s="56"/>
      <c r="B38" s="91" t="s">
        <v>267</v>
      </c>
      <c r="C38" s="92"/>
      <c r="D38" s="93" t="s">
        <v>268</v>
      </c>
      <c r="E38" s="84"/>
      <c r="F38" s="56"/>
    </row>
    <row r="39" spans="1:9" ht="17.25" customHeight="1" x14ac:dyDescent="0.25">
      <c r="A39" s="56"/>
      <c r="B39" s="86"/>
      <c r="C39" s="56"/>
      <c r="D39" s="84"/>
      <c r="E39" s="84"/>
      <c r="F39" s="56"/>
    </row>
    <row r="40" spans="1:9" ht="18" customHeight="1" thickBot="1" x14ac:dyDescent="0.3">
      <c r="A40" s="56"/>
      <c r="B40" s="87"/>
      <c r="C40" s="88"/>
      <c r="D40" s="89"/>
      <c r="E40" s="84"/>
      <c r="F40" s="56"/>
    </row>
    <row r="41" spans="1:9" ht="16.5" thickBot="1" x14ac:dyDescent="0.3">
      <c r="A41" s="56"/>
      <c r="B41" s="86"/>
      <c r="C41" s="56"/>
      <c r="D41" s="56"/>
      <c r="E41" s="84"/>
      <c r="F41" s="56"/>
    </row>
    <row r="42" spans="1:9" ht="16.5" thickBot="1" x14ac:dyDescent="0.3">
      <c r="A42" s="56"/>
      <c r="B42" s="438" t="s">
        <v>238</v>
      </c>
      <c r="C42" s="439"/>
      <c r="D42" s="440"/>
      <c r="E42" s="84"/>
      <c r="F42" s="56"/>
    </row>
    <row r="43" spans="1:9" ht="14.25" customHeight="1" x14ac:dyDescent="0.25">
      <c r="A43" s="56"/>
      <c r="B43" s="426" t="s">
        <v>110</v>
      </c>
      <c r="C43" s="427"/>
      <c r="D43" s="449"/>
      <c r="E43" s="84"/>
      <c r="F43" s="56"/>
    </row>
    <row r="44" spans="1:9" ht="16.5" thickBot="1" x14ac:dyDescent="0.3">
      <c r="A44" s="56"/>
      <c r="B44" s="447"/>
      <c r="C44" s="448"/>
      <c r="D44" s="450"/>
      <c r="E44" s="89"/>
      <c r="F44" s="56"/>
    </row>
    <row r="45" spans="1:9" s="56" customFormat="1" ht="16.5" thickBot="1" x14ac:dyDescent="0.3">
      <c r="G45" s="315"/>
    </row>
    <row r="46" spans="1:9" ht="35.25" customHeight="1" thickBot="1" x14ac:dyDescent="0.3">
      <c r="A46" s="56"/>
      <c r="B46" s="443" t="s">
        <v>320</v>
      </c>
      <c r="C46" s="444"/>
      <c r="D46" s="94" t="s">
        <v>317</v>
      </c>
      <c r="E46" s="95" t="s">
        <v>318</v>
      </c>
      <c r="F46" s="56"/>
    </row>
    <row r="47" spans="1:9" ht="16.5" thickBot="1" x14ac:dyDescent="0.3">
      <c r="A47" s="56"/>
      <c r="B47" s="454" t="s">
        <v>290</v>
      </c>
      <c r="C47" s="455"/>
      <c r="D47" s="199">
        <v>0</v>
      </c>
      <c r="E47" s="200">
        <v>0</v>
      </c>
      <c r="F47" s="56" t="str">
        <f>IF(E47&lt;D47,"Chyba nižší dodávka vody","")</f>
        <v/>
      </c>
    </row>
    <row r="48" spans="1:9" ht="16.5" thickBot="1" x14ac:dyDescent="0.3">
      <c r="A48" s="56"/>
      <c r="B48" s="456" t="s">
        <v>327</v>
      </c>
      <c r="C48" s="457"/>
      <c r="D48" s="177" t="s">
        <v>319</v>
      </c>
      <c r="E48" s="201">
        <v>0</v>
      </c>
      <c r="F48" s="47" t="str">
        <f>IF(E48&lt;=E47,"","Chyba E48&gt;E47")</f>
        <v/>
      </c>
      <c r="I48" s="67" t="s">
        <v>383</v>
      </c>
    </row>
    <row r="49" spans="1:9" ht="31.5" customHeight="1" thickBot="1" x14ac:dyDescent="0.3">
      <c r="A49" s="56"/>
      <c r="B49" s="451" t="s">
        <v>326</v>
      </c>
      <c r="C49" s="452"/>
      <c r="D49" s="177" t="s">
        <v>319</v>
      </c>
      <c r="E49" s="201">
        <v>0</v>
      </c>
      <c r="F49" s="175" t="str">
        <f>IF(ABS(E47-D47-E49)&gt;=1,"Chyba v množství dodávané vody navíc","")</f>
        <v/>
      </c>
      <c r="I49" s="67" t="s">
        <v>390</v>
      </c>
    </row>
    <row r="50" spans="1:9" x14ac:dyDescent="0.25">
      <c r="A50" s="56"/>
      <c r="B50" s="97" t="s">
        <v>328</v>
      </c>
      <c r="C50" s="97"/>
      <c r="D50" s="97"/>
      <c r="E50" s="97"/>
      <c r="F50" s="96"/>
    </row>
    <row r="51" spans="1:9" ht="16.5" thickBot="1" x14ac:dyDescent="0.3">
      <c r="A51" s="56"/>
      <c r="B51" s="56"/>
      <c r="C51" s="56"/>
      <c r="D51" s="56"/>
      <c r="E51" s="56"/>
      <c r="F51" s="56"/>
    </row>
    <row r="52" spans="1:9" ht="16.5" thickBot="1" x14ac:dyDescent="0.3">
      <c r="A52" s="56"/>
      <c r="B52" s="428" t="s">
        <v>239</v>
      </c>
      <c r="C52" s="429"/>
      <c r="D52" s="430"/>
      <c r="E52" s="56"/>
      <c r="F52" s="56"/>
    </row>
    <row r="53" spans="1:9" ht="22.5" customHeight="1" x14ac:dyDescent="0.25">
      <c r="A53" s="56"/>
      <c r="B53" s="441"/>
      <c r="C53" s="441"/>
      <c r="D53" s="56"/>
      <c r="E53" s="56"/>
      <c r="F53" s="56"/>
    </row>
    <row r="54" spans="1:9" ht="16.5" thickBot="1" x14ac:dyDescent="0.3">
      <c r="A54" s="56"/>
      <c r="B54" s="56"/>
      <c r="C54" s="56"/>
      <c r="D54" s="56"/>
      <c r="E54" s="56"/>
      <c r="F54" s="56"/>
    </row>
    <row r="55" spans="1:9" ht="16.5" thickBot="1" x14ac:dyDescent="0.3">
      <c r="A55" s="56"/>
      <c r="B55" s="98" t="s">
        <v>240</v>
      </c>
      <c r="C55" s="99"/>
      <c r="D55" s="100"/>
      <c r="E55" s="56"/>
      <c r="F55" s="56"/>
    </row>
    <row r="56" spans="1:9" ht="22.5" customHeight="1" x14ac:dyDescent="0.25">
      <c r="A56" s="56"/>
      <c r="B56" s="441"/>
      <c r="C56" s="441"/>
      <c r="D56" s="56"/>
      <c r="E56" s="56"/>
      <c r="F56" s="56"/>
    </row>
    <row r="57" spans="1:9" ht="16.5" thickBot="1" x14ac:dyDescent="0.3">
      <c r="A57" s="56"/>
      <c r="B57" s="60"/>
      <c r="C57" s="60"/>
      <c r="D57" s="60"/>
      <c r="E57" s="56"/>
      <c r="F57" s="56"/>
    </row>
    <row r="58" spans="1:9" ht="16.5" thickBot="1" x14ac:dyDescent="0.3">
      <c r="A58" s="56"/>
      <c r="B58" s="98" t="s">
        <v>241</v>
      </c>
      <c r="C58" s="98"/>
      <c r="D58" s="100"/>
      <c r="E58" s="56"/>
      <c r="F58" s="56"/>
    </row>
    <row r="59" spans="1:9" ht="22.5" customHeight="1" x14ac:dyDescent="0.25">
      <c r="A59" s="56"/>
      <c r="B59" s="441"/>
      <c r="C59" s="441"/>
      <c r="D59" s="56"/>
      <c r="E59" s="56"/>
      <c r="F59" s="56"/>
    </row>
    <row r="60" spans="1:9" x14ac:dyDescent="0.25">
      <c r="A60" s="56"/>
      <c r="B60" s="59" t="s">
        <v>135</v>
      </c>
      <c r="C60" s="60"/>
      <c r="D60" s="60"/>
      <c r="E60" s="56"/>
      <c r="F60" s="56"/>
    </row>
    <row r="61" spans="1:9" ht="12.75" customHeight="1" thickBot="1" x14ac:dyDescent="0.3">
      <c r="A61" s="56"/>
      <c r="B61" s="60"/>
      <c r="C61" s="60"/>
      <c r="D61" s="60"/>
      <c r="E61" s="56"/>
      <c r="F61" s="56"/>
    </row>
    <row r="62" spans="1:9" ht="38.25" customHeight="1" thickBot="1" x14ac:dyDescent="0.3">
      <c r="A62" s="56"/>
      <c r="B62" s="443" t="s">
        <v>476</v>
      </c>
      <c r="C62" s="444"/>
      <c r="D62" s="444"/>
      <c r="E62" s="453"/>
      <c r="F62" s="56"/>
    </row>
    <row r="63" spans="1:9" s="90" customFormat="1" ht="22.5" customHeight="1" x14ac:dyDescent="0.25">
      <c r="A63" s="96"/>
      <c r="B63" s="442"/>
      <c r="C63" s="442"/>
      <c r="D63" s="96"/>
      <c r="E63" s="96"/>
      <c r="F63" s="96"/>
      <c r="G63" s="183"/>
    </row>
    <row r="64" spans="1:9" x14ac:dyDescent="0.25">
      <c r="A64" s="56"/>
      <c r="B64" s="48" t="s">
        <v>135</v>
      </c>
      <c r="C64" s="60"/>
      <c r="D64" s="60"/>
      <c r="E64" s="56"/>
      <c r="F64" s="56"/>
    </row>
    <row r="65" spans="1:6" ht="16.5" thickBot="1" x14ac:dyDescent="0.3">
      <c r="A65" s="56"/>
      <c r="B65" s="59"/>
      <c r="C65" s="60"/>
      <c r="D65" s="60"/>
      <c r="E65" s="56"/>
      <c r="F65" s="56"/>
    </row>
    <row r="66" spans="1:6" ht="16.5" thickBot="1" x14ac:dyDescent="0.3">
      <c r="A66" s="73"/>
      <c r="B66" s="428" t="s">
        <v>311</v>
      </c>
      <c r="C66" s="429"/>
      <c r="D66" s="429"/>
      <c r="E66" s="430"/>
      <c r="F66" s="56"/>
    </row>
    <row r="67" spans="1:6" ht="16.5" thickBot="1" x14ac:dyDescent="0.3">
      <c r="A67" s="73"/>
      <c r="B67" s="438" t="s">
        <v>111</v>
      </c>
      <c r="C67" s="439"/>
      <c r="D67" s="440"/>
      <c r="E67" s="84"/>
      <c r="F67" s="56"/>
    </row>
    <row r="68" spans="1:6" x14ac:dyDescent="0.25">
      <c r="A68" s="73"/>
      <c r="B68" s="496" t="s">
        <v>112</v>
      </c>
      <c r="C68" s="497"/>
      <c r="D68" s="101" t="s">
        <v>262</v>
      </c>
      <c r="E68" s="84"/>
      <c r="F68" s="56"/>
    </row>
    <row r="69" spans="1:6" ht="15.75" customHeight="1" x14ac:dyDescent="0.25">
      <c r="A69" s="73"/>
      <c r="B69" s="431"/>
      <c r="C69" s="432"/>
      <c r="D69" s="243"/>
      <c r="E69" s="84"/>
      <c r="F69" s="56"/>
    </row>
    <row r="70" spans="1:6" x14ac:dyDescent="0.25">
      <c r="A70" s="73"/>
      <c r="B70" s="431"/>
      <c r="C70" s="432"/>
      <c r="D70" s="243"/>
      <c r="E70" s="84"/>
      <c r="F70" s="56"/>
    </row>
    <row r="71" spans="1:6" x14ac:dyDescent="0.25">
      <c r="A71" s="73"/>
      <c r="B71" s="431"/>
      <c r="C71" s="432"/>
      <c r="D71" s="243"/>
      <c r="E71" s="84"/>
      <c r="F71" s="56"/>
    </row>
    <row r="72" spans="1:6" x14ac:dyDescent="0.25">
      <c r="A72" s="73"/>
      <c r="B72" s="431"/>
      <c r="C72" s="432"/>
      <c r="D72" s="243"/>
      <c r="E72" s="84"/>
      <c r="F72" s="56"/>
    </row>
    <row r="73" spans="1:6" x14ac:dyDescent="0.25">
      <c r="A73" s="73"/>
      <c r="B73" s="431"/>
      <c r="C73" s="432"/>
      <c r="D73" s="243"/>
      <c r="E73" s="84"/>
      <c r="F73" s="56"/>
    </row>
    <row r="74" spans="1:6" ht="16.5" thickBot="1" x14ac:dyDescent="0.3">
      <c r="A74" s="73"/>
      <c r="B74" s="460"/>
      <c r="C74" s="461"/>
      <c r="D74" s="244"/>
      <c r="E74" s="84"/>
      <c r="F74" s="56"/>
    </row>
    <row r="75" spans="1:6" ht="16.5" thickBot="1" x14ac:dyDescent="0.3">
      <c r="A75" s="73"/>
      <c r="B75" s="86"/>
      <c r="C75" s="56"/>
      <c r="D75" s="56"/>
      <c r="E75" s="84"/>
      <c r="F75" s="56"/>
    </row>
    <row r="76" spans="1:6" ht="16.5" thickBot="1" x14ac:dyDescent="0.3">
      <c r="A76" s="73"/>
      <c r="B76" s="438" t="s">
        <v>465</v>
      </c>
      <c r="C76" s="439"/>
      <c r="D76" s="440"/>
      <c r="E76" s="84"/>
      <c r="F76" s="56"/>
    </row>
    <row r="77" spans="1:6" x14ac:dyDescent="0.25">
      <c r="A77" s="73"/>
      <c r="B77" s="102" t="s">
        <v>112</v>
      </c>
      <c r="C77" s="103" t="s">
        <v>263</v>
      </c>
      <c r="D77" s="104" t="s">
        <v>296</v>
      </c>
      <c r="E77" s="84"/>
      <c r="F77" s="56"/>
    </row>
    <row r="78" spans="1:6" ht="15.75" customHeight="1" x14ac:dyDescent="0.25">
      <c r="A78" s="73"/>
      <c r="B78" s="232"/>
      <c r="C78" s="202"/>
      <c r="D78" s="467" t="s">
        <v>297</v>
      </c>
      <c r="E78" s="84"/>
      <c r="F78" s="56"/>
    </row>
    <row r="79" spans="1:6" x14ac:dyDescent="0.25">
      <c r="A79" s="73"/>
      <c r="B79" s="232"/>
      <c r="C79" s="202"/>
      <c r="D79" s="468"/>
      <c r="E79" s="84"/>
      <c r="F79" s="56"/>
    </row>
    <row r="80" spans="1:6" x14ac:dyDescent="0.25">
      <c r="A80" s="73"/>
      <c r="B80" s="232"/>
      <c r="C80" s="202"/>
      <c r="D80" s="468"/>
      <c r="E80" s="84"/>
      <c r="F80" s="56"/>
    </row>
    <row r="81" spans="1:6" x14ac:dyDescent="0.25">
      <c r="A81" s="73"/>
      <c r="B81" s="232"/>
      <c r="C81" s="202"/>
      <c r="D81" s="468"/>
      <c r="E81" s="84"/>
      <c r="F81" s="56"/>
    </row>
    <row r="82" spans="1:6" x14ac:dyDescent="0.25">
      <c r="A82" s="73"/>
      <c r="B82" s="232"/>
      <c r="C82" s="202"/>
      <c r="D82" s="468"/>
      <c r="E82" s="84"/>
      <c r="F82" s="56"/>
    </row>
    <row r="83" spans="1:6" x14ac:dyDescent="0.25">
      <c r="A83" s="73"/>
      <c r="B83" s="232"/>
      <c r="C83" s="202"/>
      <c r="D83" s="468"/>
      <c r="E83" s="84"/>
      <c r="F83" s="56"/>
    </row>
    <row r="84" spans="1:6" ht="16.5" thickBot="1" x14ac:dyDescent="0.3">
      <c r="A84" s="73"/>
      <c r="B84" s="236"/>
      <c r="C84" s="203"/>
      <c r="D84" s="469"/>
      <c r="E84" s="84"/>
      <c r="F84" s="56"/>
    </row>
    <row r="85" spans="1:6" ht="16.5" thickBot="1" x14ac:dyDescent="0.3">
      <c r="A85" s="73"/>
      <c r="B85" s="86"/>
      <c r="C85" s="56"/>
      <c r="D85" s="56"/>
      <c r="E85" s="84"/>
      <c r="F85" s="56"/>
    </row>
    <row r="86" spans="1:6" ht="16.5" thickBot="1" x14ac:dyDescent="0.3">
      <c r="A86" s="73"/>
      <c r="B86" s="415" t="s">
        <v>114</v>
      </c>
      <c r="C86" s="416"/>
      <c r="D86" s="416"/>
      <c r="E86" s="417"/>
      <c r="F86" s="56"/>
    </row>
    <row r="87" spans="1:6" ht="31.5" customHeight="1" x14ac:dyDescent="0.25">
      <c r="A87" s="73"/>
      <c r="B87" s="105" t="s">
        <v>112</v>
      </c>
      <c r="C87" s="106" t="s">
        <v>264</v>
      </c>
      <c r="D87" s="106" t="s">
        <v>265</v>
      </c>
      <c r="E87" s="107" t="s">
        <v>296</v>
      </c>
      <c r="F87" s="56"/>
    </row>
    <row r="88" spans="1:6" x14ac:dyDescent="0.25">
      <c r="A88" s="73"/>
      <c r="B88" s="232"/>
      <c r="C88" s="225"/>
      <c r="D88" s="237"/>
      <c r="E88" s="467" t="s">
        <v>297</v>
      </c>
      <c r="F88" s="56"/>
    </row>
    <row r="89" spans="1:6" x14ac:dyDescent="0.25">
      <c r="A89" s="73"/>
      <c r="B89" s="232"/>
      <c r="C89" s="225"/>
      <c r="D89" s="237"/>
      <c r="E89" s="468"/>
      <c r="F89" s="56"/>
    </row>
    <row r="90" spans="1:6" x14ac:dyDescent="0.25">
      <c r="A90" s="73"/>
      <c r="B90" s="232"/>
      <c r="C90" s="225"/>
      <c r="D90" s="238"/>
      <c r="E90" s="468"/>
      <c r="F90" s="56"/>
    </row>
    <row r="91" spans="1:6" x14ac:dyDescent="0.25">
      <c r="A91" s="73"/>
      <c r="B91" s="232"/>
      <c r="C91" s="225"/>
      <c r="D91" s="237"/>
      <c r="E91" s="468"/>
      <c r="F91" s="56"/>
    </row>
    <row r="92" spans="1:6" x14ac:dyDescent="0.25">
      <c r="A92" s="73"/>
      <c r="B92" s="232"/>
      <c r="C92" s="225"/>
      <c r="D92" s="237"/>
      <c r="E92" s="468"/>
      <c r="F92" s="56"/>
    </row>
    <row r="93" spans="1:6" x14ac:dyDescent="0.25">
      <c r="A93" s="73"/>
      <c r="B93" s="232"/>
      <c r="C93" s="225"/>
      <c r="D93" s="237"/>
      <c r="E93" s="468"/>
      <c r="F93" s="56"/>
    </row>
    <row r="94" spans="1:6" ht="16.5" thickBot="1" x14ac:dyDescent="0.3">
      <c r="A94" s="73"/>
      <c r="B94" s="236"/>
      <c r="C94" s="239"/>
      <c r="D94" s="240"/>
      <c r="E94" s="469"/>
      <c r="F94" s="56"/>
    </row>
    <row r="95" spans="1:6" ht="16.5" thickBot="1" x14ac:dyDescent="0.3">
      <c r="A95" s="73"/>
      <c r="B95" s="86"/>
      <c r="C95" s="56"/>
      <c r="D95" s="56"/>
      <c r="E95" s="84"/>
      <c r="F95" s="56"/>
    </row>
    <row r="96" spans="1:6" ht="16.5" thickBot="1" x14ac:dyDescent="0.3">
      <c r="A96" s="73"/>
      <c r="B96" s="438" t="s">
        <v>472</v>
      </c>
      <c r="C96" s="439"/>
      <c r="D96" s="439"/>
      <c r="E96" s="440"/>
      <c r="F96" s="56"/>
    </row>
    <row r="97" spans="1:6" x14ac:dyDescent="0.25">
      <c r="A97" s="73"/>
      <c r="B97" s="102" t="s">
        <v>7</v>
      </c>
      <c r="C97" s="103" t="s">
        <v>8</v>
      </c>
      <c r="D97" s="103" t="s">
        <v>115</v>
      </c>
      <c r="E97" s="101" t="s">
        <v>116</v>
      </c>
      <c r="F97" s="56"/>
    </row>
    <row r="98" spans="1:6" x14ac:dyDescent="0.25">
      <c r="A98" s="73"/>
      <c r="B98" s="232"/>
      <c r="C98" s="225"/>
      <c r="D98" s="225"/>
      <c r="E98" s="241"/>
      <c r="F98" s="56"/>
    </row>
    <row r="99" spans="1:6" x14ac:dyDescent="0.25">
      <c r="A99" s="73"/>
      <c r="B99" s="232"/>
      <c r="C99" s="225"/>
      <c r="D99" s="225"/>
      <c r="E99" s="241"/>
      <c r="F99" s="56"/>
    </row>
    <row r="100" spans="1:6" x14ac:dyDescent="0.25">
      <c r="A100" s="73"/>
      <c r="B100" s="232"/>
      <c r="C100" s="225"/>
      <c r="D100" s="225"/>
      <c r="E100" s="241"/>
      <c r="F100" s="56"/>
    </row>
    <row r="101" spans="1:6" x14ac:dyDescent="0.25">
      <c r="A101" s="73"/>
      <c r="B101" s="232"/>
      <c r="C101" s="225"/>
      <c r="D101" s="225"/>
      <c r="E101" s="241"/>
      <c r="F101" s="56"/>
    </row>
    <row r="102" spans="1:6" x14ac:dyDescent="0.25">
      <c r="A102" s="73"/>
      <c r="B102" s="232"/>
      <c r="C102" s="225"/>
      <c r="D102" s="225"/>
      <c r="E102" s="241"/>
      <c r="F102" s="56"/>
    </row>
    <row r="103" spans="1:6" x14ac:dyDescent="0.25">
      <c r="A103" s="73"/>
      <c r="B103" s="232"/>
      <c r="C103" s="225"/>
      <c r="D103" s="225"/>
      <c r="E103" s="241"/>
      <c r="F103" s="56"/>
    </row>
    <row r="104" spans="1:6" ht="16.5" thickBot="1" x14ac:dyDescent="0.3">
      <c r="A104" s="73"/>
      <c r="B104" s="236"/>
      <c r="C104" s="239"/>
      <c r="D104" s="239"/>
      <c r="E104" s="242"/>
      <c r="F104" s="56"/>
    </row>
    <row r="105" spans="1:6" ht="16.5" thickBot="1" x14ac:dyDescent="0.3">
      <c r="A105" s="56"/>
      <c r="B105" s="56"/>
      <c r="C105" s="56"/>
      <c r="D105" s="56"/>
      <c r="E105" s="56"/>
      <c r="F105" s="56"/>
    </row>
    <row r="106" spans="1:6" ht="16.5" thickBot="1" x14ac:dyDescent="0.3">
      <c r="A106" s="65"/>
      <c r="B106" s="428" t="s">
        <v>316</v>
      </c>
      <c r="C106" s="429"/>
      <c r="D106" s="429"/>
      <c r="E106" s="430"/>
      <c r="F106" s="56"/>
    </row>
    <row r="107" spans="1:6" ht="16.5" thickBot="1" x14ac:dyDescent="0.3">
      <c r="A107" s="65"/>
      <c r="B107" s="415" t="s">
        <v>242</v>
      </c>
      <c r="C107" s="416"/>
      <c r="D107" s="417"/>
      <c r="E107" s="84"/>
      <c r="F107" s="56"/>
    </row>
    <row r="108" spans="1:6" x14ac:dyDescent="0.25">
      <c r="A108" s="65"/>
      <c r="B108" s="470" t="s">
        <v>243</v>
      </c>
      <c r="C108" s="471"/>
      <c r="D108" s="207">
        <v>0</v>
      </c>
      <c r="E108" s="84"/>
      <c r="F108" s="56"/>
    </row>
    <row r="109" spans="1:6" x14ac:dyDescent="0.25">
      <c r="A109" s="65"/>
      <c r="B109" s="458" t="s">
        <v>244</v>
      </c>
      <c r="C109" s="459"/>
      <c r="D109" s="208">
        <v>0</v>
      </c>
      <c r="E109" s="84"/>
      <c r="F109" s="56"/>
    </row>
    <row r="110" spans="1:6" ht="16.5" thickBot="1" x14ac:dyDescent="0.3">
      <c r="A110" s="65"/>
      <c r="B110" s="433" t="s">
        <v>245</v>
      </c>
      <c r="C110" s="434"/>
      <c r="D110" s="209">
        <v>0</v>
      </c>
      <c r="E110" s="84"/>
      <c r="F110" s="56"/>
    </row>
    <row r="111" spans="1:6" ht="16.5" thickBot="1" x14ac:dyDescent="0.3">
      <c r="A111" s="65"/>
      <c r="B111" s="435" t="s">
        <v>246</v>
      </c>
      <c r="C111" s="436"/>
      <c r="D111" s="436"/>
      <c r="E111" s="437"/>
      <c r="F111" s="56"/>
    </row>
    <row r="112" spans="1:6" ht="87.75" customHeight="1" thickBot="1" x14ac:dyDescent="0.3">
      <c r="A112" s="65"/>
      <c r="B112" s="464" t="s">
        <v>148</v>
      </c>
      <c r="C112" s="465"/>
      <c r="D112" s="465"/>
      <c r="E112" s="466"/>
      <c r="F112" s="56"/>
    </row>
    <row r="113" spans="1:6" ht="16.5" thickBot="1" x14ac:dyDescent="0.3">
      <c r="A113" s="65"/>
      <c r="B113" s="86"/>
      <c r="C113" s="56"/>
      <c r="D113" s="56"/>
      <c r="E113" s="84"/>
      <c r="F113" s="56"/>
    </row>
    <row r="114" spans="1:6" ht="16.5" thickBot="1" x14ac:dyDescent="0.3">
      <c r="A114" s="65"/>
      <c r="B114" s="415" t="s">
        <v>312</v>
      </c>
      <c r="C114" s="416"/>
      <c r="D114" s="417"/>
      <c r="E114" s="84"/>
      <c r="F114" s="56"/>
    </row>
    <row r="115" spans="1:6" ht="15.75" customHeight="1" x14ac:dyDescent="0.25">
      <c r="A115" s="65"/>
      <c r="B115" s="470" t="s">
        <v>288</v>
      </c>
      <c r="C115" s="471"/>
      <c r="D115" s="210">
        <v>0</v>
      </c>
      <c r="E115" s="84"/>
      <c r="F115" s="56"/>
    </row>
    <row r="116" spans="1:6" x14ac:dyDescent="0.25">
      <c r="A116" s="65"/>
      <c r="B116" s="462" t="s">
        <v>247</v>
      </c>
      <c r="C116" s="463"/>
      <c r="D116" s="211">
        <v>0</v>
      </c>
      <c r="E116" s="84"/>
      <c r="F116" s="56"/>
    </row>
    <row r="117" spans="1:6" x14ac:dyDescent="0.25">
      <c r="A117" s="65"/>
      <c r="B117" s="458" t="s">
        <v>248</v>
      </c>
      <c r="C117" s="459"/>
      <c r="D117" s="205">
        <v>0</v>
      </c>
      <c r="E117" s="84"/>
      <c r="F117" s="56"/>
    </row>
    <row r="118" spans="1:6" ht="16.5" thickBot="1" x14ac:dyDescent="0.3">
      <c r="A118" s="65"/>
      <c r="B118" s="433" t="s">
        <v>249</v>
      </c>
      <c r="C118" s="434"/>
      <c r="D118" s="212">
        <v>0</v>
      </c>
      <c r="E118" s="84"/>
      <c r="F118" s="56"/>
    </row>
    <row r="119" spans="1:6" ht="16.5" thickBot="1" x14ac:dyDescent="0.3">
      <c r="A119" s="65"/>
      <c r="B119" s="507" t="s">
        <v>296</v>
      </c>
      <c r="C119" s="508"/>
      <c r="D119" s="213" t="s">
        <v>297</v>
      </c>
      <c r="E119" s="84"/>
      <c r="F119" s="56"/>
    </row>
    <row r="120" spans="1:6" ht="16.5" thickBot="1" x14ac:dyDescent="0.3">
      <c r="A120" s="65"/>
      <c r="B120" s="435" t="s">
        <v>17</v>
      </c>
      <c r="C120" s="436"/>
      <c r="D120" s="436"/>
      <c r="E120" s="437"/>
      <c r="F120" s="56"/>
    </row>
    <row r="121" spans="1:6" ht="75" customHeight="1" thickBot="1" x14ac:dyDescent="0.3">
      <c r="A121" s="65"/>
      <c r="B121" s="464" t="s">
        <v>149</v>
      </c>
      <c r="C121" s="465"/>
      <c r="D121" s="465"/>
      <c r="E121" s="466"/>
      <c r="F121" s="56"/>
    </row>
    <row r="122" spans="1:6" ht="16.5" thickBot="1" x14ac:dyDescent="0.3">
      <c r="A122" s="65"/>
      <c r="B122" s="86"/>
      <c r="C122" s="56"/>
      <c r="D122" s="56"/>
      <c r="E122" s="84"/>
      <c r="F122" s="56"/>
    </row>
    <row r="123" spans="1:6" ht="16.5" thickBot="1" x14ac:dyDescent="0.3">
      <c r="A123" s="65"/>
      <c r="B123" s="500" t="s">
        <v>313</v>
      </c>
      <c r="C123" s="501"/>
      <c r="D123" s="502"/>
      <c r="E123" s="84"/>
      <c r="F123" s="56"/>
    </row>
    <row r="124" spans="1:6" x14ac:dyDescent="0.25">
      <c r="A124" s="65"/>
      <c r="B124" s="509" t="s">
        <v>289</v>
      </c>
      <c r="C124" s="510"/>
      <c r="D124" s="214">
        <v>0</v>
      </c>
      <c r="E124" s="84"/>
      <c r="F124" s="56"/>
    </row>
    <row r="125" spans="1:6" x14ac:dyDescent="0.25">
      <c r="A125" s="65"/>
      <c r="B125" s="509" t="s">
        <v>250</v>
      </c>
      <c r="C125" s="510"/>
      <c r="D125" s="211">
        <v>0</v>
      </c>
      <c r="E125" s="84"/>
      <c r="F125" s="56"/>
    </row>
    <row r="126" spans="1:6" x14ac:dyDescent="0.25">
      <c r="A126" s="65"/>
      <c r="B126" s="511" t="s">
        <v>251</v>
      </c>
      <c r="C126" s="512"/>
      <c r="D126" s="215">
        <v>0</v>
      </c>
      <c r="E126" s="84"/>
      <c r="F126" s="56"/>
    </row>
    <row r="127" spans="1:6" x14ac:dyDescent="0.25">
      <c r="A127" s="65"/>
      <c r="B127" s="511" t="s">
        <v>252</v>
      </c>
      <c r="C127" s="512"/>
      <c r="D127" s="216">
        <v>0</v>
      </c>
      <c r="E127" s="84"/>
      <c r="F127" s="56"/>
    </row>
    <row r="128" spans="1:6" x14ac:dyDescent="0.25">
      <c r="A128" s="65"/>
      <c r="B128" s="511" t="s">
        <v>253</v>
      </c>
      <c r="C128" s="512"/>
      <c r="D128" s="216">
        <v>0</v>
      </c>
      <c r="E128" s="84"/>
      <c r="F128" s="56"/>
    </row>
    <row r="129" spans="1:6" x14ac:dyDescent="0.25">
      <c r="A129" s="65"/>
      <c r="B129" s="511" t="s">
        <v>254</v>
      </c>
      <c r="C129" s="512"/>
      <c r="D129" s="216">
        <v>0</v>
      </c>
      <c r="E129" s="84"/>
      <c r="F129" s="56"/>
    </row>
    <row r="130" spans="1:6" ht="16.5" thickBot="1" x14ac:dyDescent="0.3">
      <c r="A130" s="65"/>
      <c r="B130" s="505" t="s">
        <v>255</v>
      </c>
      <c r="C130" s="506"/>
      <c r="D130" s="212">
        <v>0</v>
      </c>
      <c r="E130" s="84"/>
      <c r="F130" s="56"/>
    </row>
    <row r="131" spans="1:6" ht="16.5" thickBot="1" x14ac:dyDescent="0.3">
      <c r="A131" s="65"/>
      <c r="B131" s="507" t="s">
        <v>296</v>
      </c>
      <c r="C131" s="508"/>
      <c r="D131" s="174" t="s">
        <v>297</v>
      </c>
      <c r="E131" s="84"/>
      <c r="F131" s="56"/>
    </row>
    <row r="132" spans="1:6" ht="16.5" thickBot="1" x14ac:dyDescent="0.3">
      <c r="A132" s="65"/>
      <c r="B132" s="513" t="s">
        <v>18</v>
      </c>
      <c r="C132" s="514"/>
      <c r="D132" s="514"/>
      <c r="E132" s="515"/>
      <c r="F132" s="56"/>
    </row>
    <row r="133" spans="1:6" ht="76.5" customHeight="1" thickBot="1" x14ac:dyDescent="0.3">
      <c r="A133" s="65"/>
      <c r="B133" s="464" t="s">
        <v>150</v>
      </c>
      <c r="C133" s="465"/>
      <c r="D133" s="465"/>
      <c r="E133" s="466"/>
      <c r="F133" s="56"/>
    </row>
    <row r="134" spans="1:6" ht="16.5" thickBot="1" x14ac:dyDescent="0.3">
      <c r="A134" s="56"/>
      <c r="B134" s="108"/>
      <c r="C134" s="109"/>
      <c r="D134" s="109"/>
      <c r="E134" s="56"/>
      <c r="F134" s="56"/>
    </row>
    <row r="135" spans="1:6" ht="16.5" thickBot="1" x14ac:dyDescent="0.3">
      <c r="A135" s="76"/>
      <c r="B135" s="428" t="s">
        <v>408</v>
      </c>
      <c r="C135" s="429"/>
      <c r="D135" s="430"/>
      <c r="E135" s="56"/>
      <c r="F135" s="56"/>
    </row>
    <row r="136" spans="1:6" ht="16.5" thickBot="1" x14ac:dyDescent="0.3">
      <c r="A136" s="76"/>
      <c r="B136" s="110" t="s">
        <v>112</v>
      </c>
      <c r="C136" s="111" t="s">
        <v>8</v>
      </c>
      <c r="D136" s="112" t="s">
        <v>113</v>
      </c>
      <c r="E136" s="56"/>
      <c r="F136" s="56"/>
    </row>
    <row r="137" spans="1:6" x14ac:dyDescent="0.25">
      <c r="A137" s="76"/>
      <c r="B137" s="245"/>
      <c r="C137" s="217"/>
      <c r="D137" s="218"/>
      <c r="E137" s="56"/>
      <c r="F137" s="56"/>
    </row>
    <row r="138" spans="1:6" x14ac:dyDescent="0.25">
      <c r="A138" s="76"/>
      <c r="B138" s="232"/>
      <c r="C138" s="202"/>
      <c r="D138" s="205"/>
      <c r="E138" s="56"/>
      <c r="F138" s="56"/>
    </row>
    <row r="139" spans="1:6" x14ac:dyDescent="0.25">
      <c r="A139" s="76"/>
      <c r="B139" s="232"/>
      <c r="C139" s="202"/>
      <c r="D139" s="205"/>
      <c r="E139" s="56"/>
      <c r="F139" s="56"/>
    </row>
    <row r="140" spans="1:6" x14ac:dyDescent="0.25">
      <c r="A140" s="76"/>
      <c r="B140" s="232"/>
      <c r="C140" s="202"/>
      <c r="D140" s="205"/>
      <c r="E140" s="56"/>
      <c r="F140" s="56"/>
    </row>
    <row r="141" spans="1:6" x14ac:dyDescent="0.25">
      <c r="A141" s="76"/>
      <c r="B141" s="232"/>
      <c r="C141" s="202"/>
      <c r="D141" s="205"/>
      <c r="E141" s="56"/>
      <c r="F141" s="56"/>
    </row>
    <row r="142" spans="1:6" x14ac:dyDescent="0.25">
      <c r="A142" s="76"/>
      <c r="B142" s="232"/>
      <c r="C142" s="202"/>
      <c r="D142" s="205"/>
      <c r="E142" s="56"/>
      <c r="F142" s="56"/>
    </row>
    <row r="143" spans="1:6" x14ac:dyDescent="0.25">
      <c r="A143" s="76"/>
      <c r="B143" s="232"/>
      <c r="C143" s="202"/>
      <c r="D143" s="205"/>
      <c r="E143" s="56"/>
      <c r="F143" s="56"/>
    </row>
    <row r="144" spans="1:6" x14ac:dyDescent="0.25">
      <c r="A144" s="76"/>
      <c r="B144" s="232"/>
      <c r="C144" s="202"/>
      <c r="D144" s="205"/>
      <c r="E144" s="56"/>
      <c r="F144" s="56"/>
    </row>
    <row r="145" spans="1:6" ht="16.5" thickBot="1" x14ac:dyDescent="0.3">
      <c r="A145" s="76"/>
      <c r="B145" s="236"/>
      <c r="C145" s="203"/>
      <c r="D145" s="206"/>
      <c r="E145" s="56"/>
      <c r="F145" s="56"/>
    </row>
    <row r="146" spans="1:6" ht="16.5" thickBot="1" x14ac:dyDescent="0.3">
      <c r="A146" s="56"/>
      <c r="B146" s="97"/>
      <c r="C146" s="97"/>
      <c r="D146" s="60"/>
      <c r="E146" s="56"/>
      <c r="F146" s="56"/>
    </row>
    <row r="147" spans="1:6" ht="16.5" thickBot="1" x14ac:dyDescent="0.3">
      <c r="A147" s="69"/>
      <c r="B147" s="498" t="s">
        <v>409</v>
      </c>
      <c r="C147" s="499"/>
      <c r="D147" s="429"/>
      <c r="E147" s="430"/>
      <c r="F147" s="56"/>
    </row>
    <row r="148" spans="1:6" ht="16.5" thickBot="1" x14ac:dyDescent="0.3">
      <c r="A148" s="69"/>
      <c r="B148" s="500" t="s">
        <v>118</v>
      </c>
      <c r="C148" s="502"/>
      <c r="D148" s="56"/>
      <c r="E148" s="84"/>
      <c r="F148" s="56"/>
    </row>
    <row r="149" spans="1:6" ht="16.5" thickBot="1" x14ac:dyDescent="0.3">
      <c r="A149" s="69"/>
      <c r="B149" s="113" t="s">
        <v>474</v>
      </c>
      <c r="C149" s="219">
        <v>0</v>
      </c>
      <c r="D149" s="60"/>
      <c r="E149" s="84"/>
      <c r="F149" s="56"/>
    </row>
    <row r="150" spans="1:6" ht="16.5" thickBot="1" x14ac:dyDescent="0.3">
      <c r="A150" s="69"/>
      <c r="B150" s="114"/>
      <c r="C150" s="97"/>
      <c r="D150" s="60"/>
      <c r="E150" s="84"/>
      <c r="F150" s="56"/>
    </row>
    <row r="151" spans="1:6" ht="16.5" thickBot="1" x14ac:dyDescent="0.3">
      <c r="A151" s="69"/>
      <c r="B151" s="415" t="s">
        <v>119</v>
      </c>
      <c r="C151" s="416"/>
      <c r="D151" s="417"/>
      <c r="E151" s="84"/>
      <c r="F151" s="56"/>
    </row>
    <row r="152" spans="1:6" ht="16.5" thickBot="1" x14ac:dyDescent="0.3">
      <c r="A152" s="69"/>
      <c r="B152" s="418" t="s">
        <v>321</v>
      </c>
      <c r="C152" s="419"/>
      <c r="D152" s="291">
        <f>D155+D156+D157</f>
        <v>0</v>
      </c>
      <c r="E152" s="84"/>
      <c r="F152" s="56"/>
    </row>
    <row r="153" spans="1:6" ht="16.5" thickBot="1" x14ac:dyDescent="0.3">
      <c r="A153" s="69"/>
      <c r="B153" s="503" t="s">
        <v>322</v>
      </c>
      <c r="C153" s="504"/>
      <c r="D153" s="292">
        <f>D155+D156</f>
        <v>0</v>
      </c>
      <c r="E153" s="84"/>
      <c r="F153" s="56"/>
    </row>
    <row r="154" spans="1:6" ht="16.5" thickBot="1" x14ac:dyDescent="0.3">
      <c r="A154" s="69"/>
      <c r="B154" s="503" t="s">
        <v>393</v>
      </c>
      <c r="C154" s="504"/>
      <c r="D154" s="292">
        <f>D155+D157</f>
        <v>0</v>
      </c>
      <c r="E154" s="84"/>
      <c r="F154" s="56"/>
    </row>
    <row r="155" spans="1:6" x14ac:dyDescent="0.25">
      <c r="A155" s="69"/>
      <c r="B155" s="420" t="s">
        <v>323</v>
      </c>
      <c r="C155" s="421"/>
      <c r="D155" s="220">
        <v>0</v>
      </c>
      <c r="E155" s="84"/>
      <c r="F155" s="56"/>
    </row>
    <row r="156" spans="1:6" ht="16.5" thickBot="1" x14ac:dyDescent="0.3">
      <c r="A156" s="69"/>
      <c r="B156" s="413" t="s">
        <v>256</v>
      </c>
      <c r="C156" s="414"/>
      <c r="D156" s="221">
        <v>0</v>
      </c>
      <c r="E156" s="84"/>
      <c r="F156" s="56"/>
    </row>
    <row r="157" spans="1:6" ht="16.5" thickBot="1" x14ac:dyDescent="0.3">
      <c r="A157" s="69"/>
      <c r="B157" s="503" t="s">
        <v>324</v>
      </c>
      <c r="C157" s="504"/>
      <c r="D157" s="222">
        <v>0</v>
      </c>
      <c r="E157" s="84"/>
      <c r="F157" s="56"/>
    </row>
    <row r="158" spans="1:6" ht="16.5" thickBot="1" x14ac:dyDescent="0.3">
      <c r="A158" s="69"/>
      <c r="B158" s="418" t="s">
        <v>257</v>
      </c>
      <c r="C158" s="419"/>
      <c r="D158" s="223">
        <v>0</v>
      </c>
      <c r="E158" s="84"/>
      <c r="F158" s="56"/>
    </row>
    <row r="159" spans="1:6" x14ac:dyDescent="0.25">
      <c r="A159" s="69"/>
      <c r="B159" s="426" t="s">
        <v>381</v>
      </c>
      <c r="C159" s="427"/>
      <c r="D159" s="210">
        <v>0</v>
      </c>
      <c r="E159" s="84"/>
      <c r="F159" s="56"/>
    </row>
    <row r="160" spans="1:6" ht="33.75" customHeight="1" thickBot="1" x14ac:dyDescent="0.3">
      <c r="A160" s="69"/>
      <c r="B160" s="413" t="s">
        <v>470</v>
      </c>
      <c r="C160" s="414"/>
      <c r="D160" s="224">
        <v>0</v>
      </c>
      <c r="E160" s="84"/>
      <c r="F160" s="56"/>
    </row>
    <row r="161" spans="1:10" ht="16.5" thickBot="1" x14ac:dyDescent="0.3">
      <c r="A161" s="69"/>
      <c r="B161" s="415" t="s">
        <v>120</v>
      </c>
      <c r="C161" s="416"/>
      <c r="D161" s="416"/>
      <c r="E161" s="417"/>
      <c r="F161" s="56"/>
    </row>
    <row r="162" spans="1:10" x14ac:dyDescent="0.25">
      <c r="A162" s="69"/>
      <c r="B162" s="102" t="s">
        <v>125</v>
      </c>
      <c r="C162" s="115" t="s">
        <v>126</v>
      </c>
      <c r="D162" s="103" t="s">
        <v>258</v>
      </c>
      <c r="E162" s="101" t="s">
        <v>259</v>
      </c>
      <c r="F162" s="56"/>
    </row>
    <row r="163" spans="1:10" x14ac:dyDescent="0.25">
      <c r="A163" s="69"/>
      <c r="B163" s="116" t="s">
        <v>121</v>
      </c>
      <c r="C163" s="225"/>
      <c r="D163" s="204">
        <v>0</v>
      </c>
      <c r="E163" s="226">
        <v>0</v>
      </c>
      <c r="F163" s="56"/>
    </row>
    <row r="164" spans="1:10" x14ac:dyDescent="0.25">
      <c r="A164" s="69"/>
      <c r="B164" s="116" t="s">
        <v>122</v>
      </c>
      <c r="C164" s="225"/>
      <c r="D164" s="204">
        <v>0</v>
      </c>
      <c r="E164" s="226">
        <v>0</v>
      </c>
      <c r="F164" s="56"/>
    </row>
    <row r="165" spans="1:10" x14ac:dyDescent="0.25">
      <c r="A165" s="69"/>
      <c r="B165" s="116" t="s">
        <v>123</v>
      </c>
      <c r="C165" s="225"/>
      <c r="D165" s="204">
        <v>0</v>
      </c>
      <c r="E165" s="226">
        <v>0</v>
      </c>
      <c r="F165" s="56"/>
    </row>
    <row r="166" spans="1:10" ht="16.5" thickBot="1" x14ac:dyDescent="0.3">
      <c r="A166" s="69"/>
      <c r="B166" s="117" t="s">
        <v>124</v>
      </c>
      <c r="C166" s="227"/>
      <c r="D166" s="228">
        <v>0</v>
      </c>
      <c r="E166" s="229">
        <v>0</v>
      </c>
      <c r="F166" s="56"/>
    </row>
    <row r="167" spans="1:10" ht="16.5" thickBot="1" x14ac:dyDescent="0.3">
      <c r="A167" s="69"/>
      <c r="B167" s="86"/>
      <c r="C167" s="118" t="s">
        <v>127</v>
      </c>
      <c r="D167" s="119">
        <f>SUM(D163:D166)</f>
        <v>0</v>
      </c>
      <c r="E167" s="120">
        <f>SUM(E163:E166)</f>
        <v>0</v>
      </c>
      <c r="F167" s="56"/>
    </row>
    <row r="168" spans="1:10" ht="15.75" customHeight="1" thickBot="1" x14ac:dyDescent="0.3">
      <c r="A168" s="69"/>
      <c r="B168" s="121"/>
      <c r="C168" s="122"/>
      <c r="D168" s="123" t="str">
        <f>IF(D167=D152,"","Nesoulad v délkách s ř152")</f>
        <v/>
      </c>
      <c r="E168" s="125" t="str">
        <f>IF(E167=F24,"","Nesoulad v nákladech s ř24")</f>
        <v/>
      </c>
      <c r="F168" s="56"/>
    </row>
    <row r="169" spans="1:10" ht="15.75" customHeight="1" thickBot="1" x14ac:dyDescent="0.3">
      <c r="A169" s="69"/>
      <c r="B169" s="415" t="s">
        <v>384</v>
      </c>
      <c r="C169" s="416"/>
      <c r="D169" s="417"/>
      <c r="E169" s="124"/>
      <c r="F169" s="56"/>
    </row>
    <row r="170" spans="1:10" x14ac:dyDescent="0.25">
      <c r="A170" s="69"/>
      <c r="B170" s="102" t="s">
        <v>385</v>
      </c>
      <c r="C170" s="115" t="s">
        <v>260</v>
      </c>
      <c r="D170" s="101" t="s">
        <v>261</v>
      </c>
      <c r="E170" s="125"/>
      <c r="F170" s="56"/>
      <c r="J170" s="67" t="s">
        <v>388</v>
      </c>
    </row>
    <row r="171" spans="1:10" ht="16.5" thickBot="1" x14ac:dyDescent="0.3">
      <c r="A171" s="69"/>
      <c r="B171" s="294" t="s">
        <v>128</v>
      </c>
      <c r="C171" s="240">
        <v>0</v>
      </c>
      <c r="D171" s="293">
        <f>D156</f>
        <v>0</v>
      </c>
      <c r="E171" s="125"/>
      <c r="F171" s="56"/>
    </row>
    <row r="172" spans="1:10" ht="16.5" thickBot="1" x14ac:dyDescent="0.3">
      <c r="A172" s="69"/>
      <c r="C172" s="97"/>
      <c r="D172" s="60"/>
      <c r="E172" s="84"/>
      <c r="F172" s="56"/>
    </row>
    <row r="173" spans="1:10" ht="16.5" thickBot="1" x14ac:dyDescent="0.3">
      <c r="A173" s="69"/>
      <c r="B173" s="415" t="s">
        <v>386</v>
      </c>
      <c r="C173" s="416"/>
      <c r="D173" s="417"/>
      <c r="E173" s="84"/>
      <c r="F173" s="56"/>
    </row>
    <row r="174" spans="1:10" ht="16.5" thickBot="1" x14ac:dyDescent="0.3">
      <c r="A174" s="69"/>
      <c r="B174" s="126" t="s">
        <v>387</v>
      </c>
      <c r="C174" s="127" t="s">
        <v>260</v>
      </c>
      <c r="D174" s="111" t="s">
        <v>261</v>
      </c>
      <c r="E174" s="84"/>
      <c r="F174" s="56"/>
    </row>
    <row r="175" spans="1:10" x14ac:dyDescent="0.25">
      <c r="A175" s="69"/>
      <c r="B175" s="230"/>
      <c r="C175" s="284">
        <v>0</v>
      </c>
      <c r="D175" s="231">
        <v>0</v>
      </c>
      <c r="E175" s="84"/>
      <c r="F175" s="56"/>
    </row>
    <row r="176" spans="1:10" x14ac:dyDescent="0.25">
      <c r="A176" s="69"/>
      <c r="B176" s="232"/>
      <c r="C176" s="237">
        <v>0</v>
      </c>
      <c r="D176" s="287">
        <v>0</v>
      </c>
      <c r="E176" s="84"/>
      <c r="F176" s="56"/>
    </row>
    <row r="177" spans="1:6" x14ac:dyDescent="0.25">
      <c r="A177" s="69"/>
      <c r="B177" s="232"/>
      <c r="C177" s="237">
        <v>0</v>
      </c>
      <c r="D177" s="287">
        <v>0</v>
      </c>
      <c r="E177" s="84"/>
      <c r="F177" s="56"/>
    </row>
    <row r="178" spans="1:6" x14ac:dyDescent="0.25">
      <c r="A178" s="69"/>
      <c r="B178" s="232"/>
      <c r="C178" s="237">
        <v>0</v>
      </c>
      <c r="D178" s="287">
        <v>0</v>
      </c>
      <c r="E178" s="84"/>
      <c r="F178" s="56"/>
    </row>
    <row r="179" spans="1:6" x14ac:dyDescent="0.25">
      <c r="A179" s="69"/>
      <c r="B179" s="232"/>
      <c r="C179" s="237">
        <v>0</v>
      </c>
      <c r="D179" s="287">
        <v>0</v>
      </c>
      <c r="E179" s="84"/>
      <c r="F179" s="56"/>
    </row>
    <row r="180" spans="1:6" x14ac:dyDescent="0.25">
      <c r="A180" s="69"/>
      <c r="B180" s="232"/>
      <c r="C180" s="237">
        <v>0</v>
      </c>
      <c r="D180" s="287">
        <v>0</v>
      </c>
      <c r="E180" s="84"/>
      <c r="F180" s="56"/>
    </row>
    <row r="181" spans="1:6" x14ac:dyDescent="0.25">
      <c r="A181" s="69"/>
      <c r="B181" s="232"/>
      <c r="C181" s="237">
        <v>0</v>
      </c>
      <c r="D181" s="287">
        <v>0</v>
      </c>
      <c r="E181" s="84"/>
      <c r="F181" s="56"/>
    </row>
    <row r="182" spans="1:6" x14ac:dyDescent="0.25">
      <c r="A182" s="69"/>
      <c r="B182" s="232"/>
      <c r="C182" s="237">
        <v>0</v>
      </c>
      <c r="D182" s="287">
        <v>0</v>
      </c>
      <c r="E182" s="84"/>
      <c r="F182" s="56"/>
    </row>
    <row r="183" spans="1:6" x14ac:dyDescent="0.25">
      <c r="A183" s="69"/>
      <c r="B183" s="232"/>
      <c r="C183" s="237">
        <v>0</v>
      </c>
      <c r="D183" s="287">
        <v>0</v>
      </c>
      <c r="E183" s="84"/>
      <c r="F183" s="56"/>
    </row>
    <row r="184" spans="1:6" x14ac:dyDescent="0.25">
      <c r="A184" s="69"/>
      <c r="B184" s="232"/>
      <c r="C184" s="237">
        <v>0</v>
      </c>
      <c r="D184" s="287">
        <v>0</v>
      </c>
      <c r="E184" s="84"/>
      <c r="F184" s="56"/>
    </row>
    <row r="185" spans="1:6" x14ac:dyDescent="0.25">
      <c r="A185" s="69"/>
      <c r="B185" s="232"/>
      <c r="C185" s="237">
        <v>0</v>
      </c>
      <c r="D185" s="287">
        <v>0</v>
      </c>
      <c r="E185" s="84"/>
      <c r="F185" s="56"/>
    </row>
    <row r="186" spans="1:6" x14ac:dyDescent="0.25">
      <c r="A186" s="69"/>
      <c r="B186" s="232"/>
      <c r="C186" s="237">
        <v>0</v>
      </c>
      <c r="D186" s="287">
        <v>0</v>
      </c>
      <c r="E186" s="84"/>
      <c r="F186" s="56"/>
    </row>
    <row r="187" spans="1:6" x14ac:dyDescent="0.25">
      <c r="A187" s="69"/>
      <c r="B187" s="232"/>
      <c r="C187" s="237">
        <v>0</v>
      </c>
      <c r="D187" s="287">
        <v>0</v>
      </c>
      <c r="E187" s="84"/>
      <c r="F187" s="56"/>
    </row>
    <row r="188" spans="1:6" x14ac:dyDescent="0.25">
      <c r="A188" s="69"/>
      <c r="B188" s="232"/>
      <c r="C188" s="237">
        <v>0</v>
      </c>
      <c r="D188" s="287">
        <v>0</v>
      </c>
      <c r="E188" s="84"/>
      <c r="F188" s="56"/>
    </row>
    <row r="189" spans="1:6" x14ac:dyDescent="0.25">
      <c r="A189" s="69"/>
      <c r="B189" s="232"/>
      <c r="C189" s="237">
        <v>0</v>
      </c>
      <c r="D189" s="287">
        <v>0</v>
      </c>
      <c r="E189" s="84"/>
      <c r="F189" s="56"/>
    </row>
    <row r="190" spans="1:6" x14ac:dyDescent="0.25">
      <c r="A190" s="69"/>
      <c r="B190" s="232"/>
      <c r="C190" s="237">
        <v>0</v>
      </c>
      <c r="D190" s="287">
        <v>0</v>
      </c>
      <c r="E190" s="84"/>
      <c r="F190" s="56"/>
    </row>
    <row r="191" spans="1:6" x14ac:dyDescent="0.25">
      <c r="A191" s="69"/>
      <c r="B191" s="232"/>
      <c r="C191" s="237">
        <v>0</v>
      </c>
      <c r="D191" s="287">
        <v>0</v>
      </c>
      <c r="E191" s="84"/>
      <c r="F191" s="56"/>
    </row>
    <row r="192" spans="1:6" x14ac:dyDescent="0.25">
      <c r="A192" s="69"/>
      <c r="B192" s="232"/>
      <c r="C192" s="237">
        <v>0</v>
      </c>
      <c r="D192" s="287">
        <v>0</v>
      </c>
      <c r="E192" s="84"/>
      <c r="F192" s="56"/>
    </row>
    <row r="193" spans="1:6" x14ac:dyDescent="0.25">
      <c r="A193" s="69"/>
      <c r="B193" s="232"/>
      <c r="C193" s="237">
        <v>0</v>
      </c>
      <c r="D193" s="287">
        <v>0</v>
      </c>
      <c r="E193" s="84"/>
      <c r="F193" s="56"/>
    </row>
    <row r="194" spans="1:6" x14ac:dyDescent="0.25">
      <c r="A194" s="69"/>
      <c r="B194" s="232"/>
      <c r="C194" s="237">
        <v>0</v>
      </c>
      <c r="D194" s="287">
        <v>0</v>
      </c>
      <c r="E194" s="84"/>
      <c r="F194" s="56"/>
    </row>
    <row r="195" spans="1:6" x14ac:dyDescent="0.25">
      <c r="A195" s="69"/>
      <c r="B195" s="232"/>
      <c r="C195" s="237">
        <v>0</v>
      </c>
      <c r="D195" s="287">
        <v>0</v>
      </c>
      <c r="E195" s="84"/>
      <c r="F195" s="56"/>
    </row>
    <row r="196" spans="1:6" x14ac:dyDescent="0.25">
      <c r="A196" s="69"/>
      <c r="B196" s="232"/>
      <c r="C196" s="237">
        <v>0</v>
      </c>
      <c r="D196" s="287">
        <v>0</v>
      </c>
      <c r="E196" s="84"/>
      <c r="F196" s="56"/>
    </row>
    <row r="197" spans="1:6" x14ac:dyDescent="0.25">
      <c r="A197" s="69"/>
      <c r="B197" s="233"/>
      <c r="C197" s="285">
        <v>0</v>
      </c>
      <c r="D197" s="288">
        <v>0</v>
      </c>
      <c r="E197" s="84"/>
      <c r="F197" s="56"/>
    </row>
    <row r="198" spans="1:6" x14ac:dyDescent="0.25">
      <c r="A198" s="69"/>
      <c r="B198" s="233"/>
      <c r="C198" s="285">
        <v>0</v>
      </c>
      <c r="D198" s="288">
        <v>0</v>
      </c>
      <c r="E198" s="84"/>
      <c r="F198" s="56"/>
    </row>
    <row r="199" spans="1:6" ht="16.5" thickBot="1" x14ac:dyDescent="0.3">
      <c r="A199" s="69"/>
      <c r="B199" s="234" t="s">
        <v>275</v>
      </c>
      <c r="C199" s="240">
        <v>0</v>
      </c>
      <c r="D199" s="289">
        <v>0</v>
      </c>
      <c r="E199" s="89"/>
      <c r="F199" s="56"/>
    </row>
    <row r="200" spans="1:6" x14ac:dyDescent="0.25">
      <c r="A200" s="56"/>
      <c r="B200" s="128" t="s">
        <v>6</v>
      </c>
      <c r="C200" s="286">
        <f>SUM(C175:C199)</f>
        <v>0</v>
      </c>
      <c r="D200" s="286">
        <f>SUM(D175:D199)</f>
        <v>0</v>
      </c>
      <c r="E200" s="60" t="str">
        <f>IF((D200+D171)=D152,"","Nesoulad v délkách sítě sloupec D s ř 152")</f>
        <v/>
      </c>
      <c r="F200" s="56"/>
    </row>
    <row r="201" spans="1:6" ht="16.5" thickBot="1" x14ac:dyDescent="0.3">
      <c r="A201" s="56"/>
      <c r="B201" s="128"/>
      <c r="C201" s="129"/>
      <c r="D201" s="129"/>
      <c r="E201" s="60"/>
      <c r="F201" s="56"/>
    </row>
    <row r="202" spans="1:6" ht="16.5" thickBot="1" x14ac:dyDescent="0.3">
      <c r="A202" s="56"/>
      <c r="B202" s="130" t="s">
        <v>404</v>
      </c>
      <c r="C202" s="129"/>
      <c r="D202" s="129"/>
      <c r="E202" s="60"/>
      <c r="F202" s="56"/>
    </row>
    <row r="203" spans="1:6" ht="21.75" customHeight="1" thickBot="1" x14ac:dyDescent="0.3">
      <c r="A203" s="56"/>
      <c r="B203" s="131" t="s">
        <v>329</v>
      </c>
      <c r="C203" s="132"/>
      <c r="D203" s="129"/>
      <c r="E203" s="60"/>
      <c r="F203" s="56"/>
    </row>
    <row r="204" spans="1:6" ht="16.5" thickBot="1" x14ac:dyDescent="0.3">
      <c r="A204" s="56"/>
      <c r="B204" s="128"/>
      <c r="C204" s="129"/>
      <c r="D204" s="129"/>
      <c r="E204" s="60"/>
      <c r="F204" s="56"/>
    </row>
    <row r="205" spans="1:6" ht="16.5" hidden="1" thickBot="1" x14ac:dyDescent="0.3">
      <c r="A205" s="56"/>
      <c r="B205" s="128"/>
      <c r="C205" s="129"/>
      <c r="D205" s="129"/>
      <c r="E205" s="60"/>
      <c r="F205" s="56"/>
    </row>
    <row r="206" spans="1:6" ht="16.5" thickBot="1" x14ac:dyDescent="0.3">
      <c r="A206" s="56"/>
      <c r="B206" s="494" t="s">
        <v>477</v>
      </c>
      <c r="C206" s="495"/>
      <c r="D206" s="129"/>
      <c r="E206" s="60"/>
      <c r="F206" s="56"/>
    </row>
    <row r="207" spans="1:6" ht="33" customHeight="1" x14ac:dyDescent="0.25">
      <c r="A207" s="56"/>
      <c r="B207" s="424" t="s">
        <v>467</v>
      </c>
      <c r="C207" s="425"/>
      <c r="D207" s="133"/>
      <c r="E207" s="60"/>
      <c r="F207" s="56"/>
    </row>
    <row r="208" spans="1:6" ht="16.5" thickBot="1" x14ac:dyDescent="0.3">
      <c r="A208" s="56"/>
      <c r="B208" s="422" t="s">
        <v>331</v>
      </c>
      <c r="C208" s="423"/>
      <c r="D208" s="134"/>
      <c r="E208" s="60"/>
      <c r="F208" s="56"/>
    </row>
    <row r="209" spans="1:8" ht="16.5" thickBot="1" x14ac:dyDescent="0.3">
      <c r="A209" s="56"/>
      <c r="B209" s="336"/>
      <c r="C209" s="336"/>
      <c r="D209" s="129"/>
      <c r="E209" s="60"/>
      <c r="F209" s="56"/>
    </row>
    <row r="210" spans="1:8" ht="16.5" thickBot="1" x14ac:dyDescent="0.3">
      <c r="A210" s="56"/>
      <c r="B210" s="130" t="s">
        <v>405</v>
      </c>
      <c r="C210" s="336"/>
      <c r="D210" s="129"/>
      <c r="E210" s="60"/>
      <c r="F210" s="56"/>
    </row>
    <row r="211" spans="1:8" ht="16.5" thickBot="1" x14ac:dyDescent="0.3">
      <c r="A211" s="56"/>
      <c r="B211" s="410" t="s">
        <v>403</v>
      </c>
      <c r="C211" s="411"/>
      <c r="D211" s="412"/>
      <c r="E211" s="60"/>
      <c r="F211" s="56"/>
    </row>
    <row r="212" spans="1:8" ht="16.5" thickBot="1" x14ac:dyDescent="0.3">
      <c r="A212" s="56"/>
      <c r="B212" s="56"/>
      <c r="C212" s="56"/>
      <c r="D212" s="56"/>
      <c r="E212" s="56"/>
      <c r="F212" s="56"/>
    </row>
    <row r="213" spans="1:8" ht="16.5" thickBot="1" x14ac:dyDescent="0.3">
      <c r="A213" s="56"/>
      <c r="B213" s="135" t="s">
        <v>314</v>
      </c>
      <c r="C213" s="56"/>
      <c r="D213" s="56"/>
      <c r="E213" s="56"/>
      <c r="F213" s="56"/>
    </row>
    <row r="214" spans="1:8" ht="16.5" thickBot="1" x14ac:dyDescent="0.3">
      <c r="A214" s="56"/>
      <c r="B214" s="136" t="s">
        <v>278</v>
      </c>
      <c r="C214" s="137" t="s">
        <v>276</v>
      </c>
      <c r="D214" s="137" t="s">
        <v>277</v>
      </c>
      <c r="E214" s="137" t="s">
        <v>157</v>
      </c>
      <c r="F214" s="56"/>
    </row>
    <row r="215" spans="1:8" x14ac:dyDescent="0.25">
      <c r="A215" s="56"/>
      <c r="B215" s="138" t="s">
        <v>473</v>
      </c>
      <c r="C215" s="295">
        <f>FLOOR((D152/1000),0.01)</f>
        <v>0</v>
      </c>
      <c r="D215" s="139" t="s">
        <v>281</v>
      </c>
      <c r="E215" s="140" t="s">
        <v>279</v>
      </c>
      <c r="F215" s="56"/>
      <c r="H215" s="67" t="s">
        <v>391</v>
      </c>
    </row>
    <row r="216" spans="1:8" ht="30" x14ac:dyDescent="0.25">
      <c r="A216" s="56"/>
      <c r="B216" s="141" t="s">
        <v>397</v>
      </c>
      <c r="C216" s="296">
        <f>FLOOR(((D155+D157)/1000),0.01)</f>
        <v>0</v>
      </c>
      <c r="D216" s="142" t="s">
        <v>281</v>
      </c>
      <c r="E216" s="143" t="s">
        <v>279</v>
      </c>
      <c r="F216" s="56"/>
      <c r="H216" s="67" t="s">
        <v>391</v>
      </c>
    </row>
    <row r="217" spans="1:8" x14ac:dyDescent="0.25">
      <c r="A217" s="56"/>
      <c r="B217" s="141" t="s">
        <v>402</v>
      </c>
      <c r="C217" s="297">
        <f>D115</f>
        <v>0</v>
      </c>
      <c r="D217" s="142" t="s">
        <v>283</v>
      </c>
      <c r="E217" s="143" t="s">
        <v>279</v>
      </c>
      <c r="F217" s="56"/>
    </row>
    <row r="218" spans="1:8" ht="15" customHeight="1" x14ac:dyDescent="0.25">
      <c r="A218" s="56"/>
      <c r="B218" s="141" t="s">
        <v>284</v>
      </c>
      <c r="C218" s="235" t="s">
        <v>303</v>
      </c>
      <c r="D218" s="142" t="s">
        <v>283</v>
      </c>
      <c r="E218" s="143" t="s">
        <v>279</v>
      </c>
      <c r="F218" s="56"/>
    </row>
    <row r="219" spans="1:8" ht="16.5" customHeight="1" x14ac:dyDescent="0.25">
      <c r="A219" s="56"/>
      <c r="B219" s="141" t="s">
        <v>285</v>
      </c>
      <c r="C219" s="235" t="s">
        <v>303</v>
      </c>
      <c r="D219" s="142" t="s">
        <v>283</v>
      </c>
      <c r="E219" s="143" t="s">
        <v>279</v>
      </c>
      <c r="F219" s="56"/>
    </row>
    <row r="220" spans="1:8" ht="30.75" thickBot="1" x14ac:dyDescent="0.3">
      <c r="A220" s="56"/>
      <c r="B220" s="144" t="s">
        <v>401</v>
      </c>
      <c r="C220" s="298">
        <f>D159</f>
        <v>0</v>
      </c>
      <c r="D220" s="145" t="s">
        <v>398</v>
      </c>
      <c r="E220" s="146" t="s">
        <v>279</v>
      </c>
      <c r="F220" s="56"/>
    </row>
    <row r="221" spans="1:8" ht="16.5" thickBot="1" x14ac:dyDescent="0.3">
      <c r="A221" s="56"/>
      <c r="B221" s="147" t="s">
        <v>282</v>
      </c>
      <c r="C221" s="299">
        <f>D124</f>
        <v>0</v>
      </c>
      <c r="D221" s="148" t="s">
        <v>283</v>
      </c>
      <c r="E221" s="149" t="s">
        <v>280</v>
      </c>
      <c r="F221" s="56"/>
    </row>
    <row r="222" spans="1:8" ht="45" x14ac:dyDescent="0.25">
      <c r="A222" s="56"/>
      <c r="B222" s="138" t="s">
        <v>454</v>
      </c>
      <c r="C222" s="308" t="s">
        <v>433</v>
      </c>
      <c r="D222" s="139" t="s">
        <v>398</v>
      </c>
      <c r="E222" s="140" t="s">
        <v>286</v>
      </c>
      <c r="F222" s="56"/>
    </row>
    <row r="223" spans="1:8" ht="30" x14ac:dyDescent="0.25">
      <c r="A223" s="56"/>
      <c r="B223" s="141" t="s">
        <v>334</v>
      </c>
      <c r="C223" s="300">
        <f>E48</f>
        <v>0</v>
      </c>
      <c r="D223" s="142" t="s">
        <v>117</v>
      </c>
      <c r="E223" s="143" t="s">
        <v>286</v>
      </c>
      <c r="F223" s="56"/>
    </row>
    <row r="224" spans="1:8" ht="16.5" thickBot="1" x14ac:dyDescent="0.3">
      <c r="A224" s="56"/>
      <c r="B224" s="144" t="s">
        <v>335</v>
      </c>
      <c r="C224" s="298">
        <f>E49</f>
        <v>0</v>
      </c>
      <c r="D224" s="145" t="s">
        <v>117</v>
      </c>
      <c r="E224" s="146" t="s">
        <v>286</v>
      </c>
      <c r="F224" s="56"/>
    </row>
    <row r="225" spans="1:7" x14ac:dyDescent="0.25">
      <c r="A225" s="56"/>
      <c r="B225" s="56" t="s">
        <v>336</v>
      </c>
      <c r="C225" s="56"/>
      <c r="D225" s="56"/>
      <c r="E225" s="56"/>
      <c r="F225" s="56"/>
    </row>
    <row r="226" spans="1:7" ht="16.5" thickBot="1" x14ac:dyDescent="0.3">
      <c r="A226" s="56"/>
      <c r="B226" s="56"/>
      <c r="C226" s="56"/>
      <c r="D226" s="56"/>
      <c r="E226" s="56"/>
      <c r="F226" s="56"/>
    </row>
    <row r="227" spans="1:7" ht="16.5" thickBot="1" x14ac:dyDescent="0.3">
      <c r="A227" s="346"/>
      <c r="B227" s="399" t="s">
        <v>457</v>
      </c>
      <c r="C227" s="399"/>
      <c r="D227" s="347" t="str">
        <f>'zdroj#1'!T14</f>
        <v>Výzva 9/2023</v>
      </c>
      <c r="E227" s="56"/>
      <c r="F227" s="56"/>
    </row>
    <row r="228" spans="1:7" ht="16.5" thickBot="1" x14ac:dyDescent="0.3">
      <c r="A228" s="86"/>
      <c r="B228" s="343"/>
      <c r="C228" s="344" t="s">
        <v>199</v>
      </c>
      <c r="D228" s="345" t="s">
        <v>456</v>
      </c>
      <c r="E228" s="56"/>
      <c r="F228" s="56"/>
    </row>
    <row r="229" spans="1:7" x14ac:dyDescent="0.25">
      <c r="A229" s="396" t="s">
        <v>455</v>
      </c>
      <c r="B229" s="341" t="str">
        <f>'Hodnocení#1'!C18</f>
        <v>Indikátor dle Směrnice 98/83/ES</v>
      </c>
      <c r="C229" s="358" t="str">
        <f>'Hodnocení#1'!D18</f>
        <v>10 / 7 / 2</v>
      </c>
      <c r="D229" s="359" t="str">
        <f>'Hodnocení#1'!E18</f>
        <v>Irelevantní</v>
      </c>
      <c r="E229" s="56"/>
      <c r="F229" s="56"/>
    </row>
    <row r="230" spans="1:7" ht="31.5" x14ac:dyDescent="0.25">
      <c r="A230" s="397"/>
      <c r="B230" s="340" t="str">
        <f>'Hodnocení#1'!C19</f>
        <v>Překročení hodnot Vyhlášky 252/2004 Sb.</v>
      </c>
      <c r="C230" s="357" t="str">
        <f>'Hodnocení#1'!D19</f>
        <v>5 / 3</v>
      </c>
      <c r="D230" s="361" t="str">
        <f>'Hodnocení#1'!E19</f>
        <v>Irelevantní</v>
      </c>
      <c r="E230" s="56"/>
      <c r="F230" s="56"/>
    </row>
    <row r="231" spans="1:7" ht="31.5" x14ac:dyDescent="0.25">
      <c r="A231" s="397"/>
      <c r="B231" s="340" t="str">
        <f>'Hodnocení#1'!C20</f>
        <v>Jiná skutečnost (toxicita/radioaktivní látky)</v>
      </c>
      <c r="C231" s="357" t="str">
        <f>'Hodnocení#1'!D20</f>
        <v xml:space="preserve">5 </v>
      </c>
      <c r="D231" s="361" t="str">
        <f>'Hodnocení#1'!E20</f>
        <v>Irelevantní</v>
      </c>
      <c r="E231" s="56"/>
      <c r="F231" s="56"/>
    </row>
    <row r="232" spans="1:7" x14ac:dyDescent="0.25">
      <c r="A232" s="397"/>
      <c r="B232" s="340" t="str">
        <f>'Hodnocení#1'!C21</f>
        <v>Výjimka k užívání pitné vody - kvalita</v>
      </c>
      <c r="C232" s="357" t="str">
        <f>'Hodnocení#1'!D21</f>
        <v>10 / 7 / 5</v>
      </c>
      <c r="D232" s="361" t="str">
        <f>'Hodnocení#1'!E21</f>
        <v>Irelevantní</v>
      </c>
      <c r="E232" s="56"/>
      <c r="F232" s="56"/>
    </row>
    <row r="233" spans="1:7" ht="31.5" x14ac:dyDescent="0.25">
      <c r="A233" s="397"/>
      <c r="B233" s="340" t="str">
        <f>'Hodnocení#1'!C22</f>
        <v>Skutečnost ovlivňující dodávku pitné vody - sucho</v>
      </c>
      <c r="C233" s="357" t="str">
        <f>'Hodnocení#1'!D22</f>
        <v>15 / 10 / 5</v>
      </c>
      <c r="D233" s="361" t="str">
        <f>'Hodnocení#1'!E22</f>
        <v>Irelevantní</v>
      </c>
      <c r="E233" s="56"/>
      <c r="F233" s="56"/>
    </row>
    <row r="234" spans="1:7" x14ac:dyDescent="0.25">
      <c r="A234" s="397"/>
      <c r="B234" s="340" t="str">
        <f>'Hodnocení#1'!C23</f>
        <v>Nově napojení obyvatelé projektem</v>
      </c>
      <c r="C234" s="357" t="str">
        <f>'Hodnocení#1'!D23</f>
        <v>15 / 12 / 9 / 6 / 1</v>
      </c>
      <c r="D234" s="361" t="str">
        <f>'Hodnocení#1'!E23</f>
        <v>Irelevantní</v>
      </c>
      <c r="E234" s="56"/>
      <c r="F234" s="56"/>
    </row>
    <row r="235" spans="1:7" s="56" customFormat="1" ht="32.25" thickBot="1" x14ac:dyDescent="0.3">
      <c r="A235" s="398"/>
      <c r="B235" s="342" t="str">
        <f>'Hodnocení#1'!C24</f>
        <v>Obyvatelé, kterým se zlepší stabilita dodávané pitné vody (sucho)</v>
      </c>
      <c r="C235" s="362" t="str">
        <f>'Hodnocení#1'!D24</f>
        <v>15 / 12 / 9 / 6 / 1</v>
      </c>
      <c r="D235" s="363" t="str">
        <f>'Hodnocení#1'!E24</f>
        <v>Irelevantní</v>
      </c>
      <c r="G235" s="315"/>
    </row>
    <row r="236" spans="1:7" s="56" customFormat="1" ht="16.5" thickBot="1" x14ac:dyDescent="0.3">
      <c r="A236" s="86"/>
      <c r="D236" s="84"/>
      <c r="G236" s="315"/>
    </row>
    <row r="237" spans="1:7" s="56" customFormat="1" ht="31.5" x14ac:dyDescent="0.25">
      <c r="A237" s="396" t="s">
        <v>179</v>
      </c>
      <c r="B237" s="341" t="str">
        <f>'Hodnocení#1'!C26</f>
        <v>Nákladová efektivnost Kč/nově napojeného obyvatele</v>
      </c>
      <c r="C237" s="358" t="str">
        <f>'Hodnocení#1'!D26</f>
        <v>15 / 12 / 8 / 5 / 2 / 1</v>
      </c>
      <c r="D237" s="359" t="str">
        <f>'Hodnocení#1'!E26</f>
        <v>Irelevantní</v>
      </c>
      <c r="G237" s="315"/>
    </row>
    <row r="238" spans="1:7" s="56" customFormat="1" x14ac:dyDescent="0.25">
      <c r="A238" s="397"/>
      <c r="B238" s="340" t="str">
        <f>'Hodnocení#1'!C27</f>
        <v>Náklady na budovaný vodovod</v>
      </c>
      <c r="C238" s="357" t="str">
        <f>'Hodnocení#1'!D27</f>
        <v>10 / 5 / 1</v>
      </c>
      <c r="D238" s="360" t="str">
        <f>'Hodnocení#1'!E27</f>
        <v>Irelevantní</v>
      </c>
      <c r="G238" s="315"/>
    </row>
    <row r="239" spans="1:7" s="56" customFormat="1" x14ac:dyDescent="0.25">
      <c r="A239" s="397"/>
      <c r="B239" s="340" t="str">
        <f>'Hodnocení#1'!C28</f>
        <v>Náklady na ÚV, zdroje pitné vody</v>
      </c>
      <c r="C239" s="357" t="str">
        <f>'Hodnocení#1'!D28</f>
        <v>5 / 2 / 0 = zamítnutí</v>
      </c>
      <c r="D239" s="361" t="str">
        <f>'Hodnocení#1'!E28</f>
        <v>Irelevantní</v>
      </c>
      <c r="G239" s="315"/>
    </row>
    <row r="240" spans="1:7" s="56" customFormat="1" ht="31.5" x14ac:dyDescent="0.25">
      <c r="A240" s="397"/>
      <c r="B240" s="340" t="str">
        <f>'Hodnocení#1'!C29</f>
        <v>Úroveň technického řešení ÚV, zdroje pitné vody</v>
      </c>
      <c r="C240" s="357" t="str">
        <f>'Hodnocení#1'!D29</f>
        <v>5 / 3 / 0 = zamítnutí</v>
      </c>
      <c r="D240" s="361" t="str">
        <f>'Hodnocení#1'!E29</f>
        <v>Irelevantní</v>
      </c>
      <c r="G240" s="315"/>
    </row>
    <row r="241" spans="1:7" ht="47.25" x14ac:dyDescent="0.25">
      <c r="A241" s="397"/>
      <c r="B241" s="340" t="str">
        <f>'Hodnocení#1'!C30</f>
        <v>Alternativní hodnocení - Náklady ostatních objektů na síti (bez ÚV či vodovodu)</v>
      </c>
      <c r="C241" s="357" t="str">
        <f>'Hodnocení#1'!D30</f>
        <v>5 / 3 / 0 = zamítnutí</v>
      </c>
      <c r="D241" s="361" t="str">
        <f>'Hodnocení#1'!E30</f>
        <v>Irelevantní</v>
      </c>
      <c r="E241" s="56"/>
      <c r="F241" s="56"/>
    </row>
    <row r="242" spans="1:7" ht="32.25" thickBot="1" x14ac:dyDescent="0.3">
      <c r="A242" s="398"/>
      <c r="B242" s="342" t="str">
        <f>'Hodnocení#1'!C31</f>
        <v>Souhrnné kritérium k projektu - technicky nedořešen</v>
      </c>
      <c r="C242" s="362" t="str">
        <f>'Hodnocení#1'!D31</f>
        <v>5 / 0 = zamítnutí</v>
      </c>
      <c r="D242" s="363" t="str">
        <f>'Hodnocení#1'!E31</f>
        <v>Nevyplněno</v>
      </c>
      <c r="E242" s="56"/>
      <c r="F242" s="56"/>
    </row>
    <row r="243" spans="1:7" s="56" customFormat="1" x14ac:dyDescent="0.25">
      <c r="C243" s="353" t="s">
        <v>466</v>
      </c>
      <c r="D243" s="354">
        <f>'Hodnocení#1'!E33</f>
        <v>0</v>
      </c>
      <c r="G243" s="315"/>
    </row>
    <row r="244" spans="1:7" s="56" customFormat="1" x14ac:dyDescent="0.25">
      <c r="C244" s="348" t="s">
        <v>458</v>
      </c>
      <c r="D244" s="349">
        <f>'Hodnocení#1'!E32</f>
        <v>0</v>
      </c>
      <c r="G244" s="315"/>
    </row>
    <row r="245" spans="1:7" s="56" customFormat="1" x14ac:dyDescent="0.25">
      <c r="B245" s="400" t="str">
        <f>CHOOSE('zdroj#1'!S18,"Na listě Pokyny_k_vyplnění nebyla vybrána Výzva k projektu!!!",IF('Hodnocení#1'!E33&lt;=14,"Projekt nesplňuje minimální bodové hodnocení 15b za oblasti Ekologická relevance a Technická kvalita pro nesoutěžní Výzvu č.9/2023 (bez projektové připravenosti!)","Projekt dosahuje minimální bodové hranice (15b) pro nesoutěžní Výzvu č.9/2023"))</f>
        <v>Projekt nesplňuje minimální bodové hodnocení 15b za oblasti Ekologická relevance a Technická kvalita pro nesoutěžní Výzvu č.9/2023 (bez projektové připravenosti!)</v>
      </c>
      <c r="C245" s="401"/>
      <c r="D245" s="402"/>
      <c r="G245" s="315"/>
    </row>
    <row r="246" spans="1:7" s="56" customFormat="1" x14ac:dyDescent="0.25">
      <c r="B246" s="403"/>
      <c r="C246" s="404"/>
      <c r="D246" s="405"/>
      <c r="G246" s="315"/>
    </row>
    <row r="247" spans="1:7" s="56" customFormat="1" x14ac:dyDescent="0.25">
      <c r="B247" s="403"/>
      <c r="C247" s="404"/>
      <c r="D247" s="405"/>
      <c r="G247" s="315"/>
    </row>
    <row r="248" spans="1:7" s="56" customFormat="1" x14ac:dyDescent="0.25">
      <c r="B248" s="403"/>
      <c r="C248" s="404"/>
      <c r="D248" s="405"/>
      <c r="G248" s="315"/>
    </row>
    <row r="249" spans="1:7" s="56" customFormat="1" x14ac:dyDescent="0.25">
      <c r="B249" s="406"/>
      <c r="C249" s="407"/>
      <c r="D249" s="408"/>
      <c r="G249" s="315"/>
    </row>
    <row r="250" spans="1:7" s="56" customFormat="1" x14ac:dyDescent="0.25">
      <c r="B250" s="46"/>
      <c r="C250" s="46"/>
      <c r="D250" s="46"/>
      <c r="G250" s="315"/>
    </row>
    <row r="251" spans="1:7" s="56" customFormat="1" x14ac:dyDescent="0.25">
      <c r="G251" s="315"/>
    </row>
    <row r="252" spans="1:7" s="56" customFormat="1" x14ac:dyDescent="0.25">
      <c r="G252" s="315"/>
    </row>
    <row r="253" spans="1:7" s="56" customFormat="1" hidden="1" x14ac:dyDescent="0.25">
      <c r="G253" s="315"/>
    </row>
    <row r="265" spans="2:3" hidden="1" x14ac:dyDescent="0.25">
      <c r="B265" s="441"/>
      <c r="C265" s="441"/>
    </row>
    <row r="266" spans="2:3" x14ac:dyDescent="0.25"/>
  </sheetData>
  <sheetProtection algorithmName="SHA-512" hashValue="rgzoF1ODLikQii9BRSJFHUpoR8ehYUvn4M3q6TRljLqotx28hOd0dRnMrl43cueo5RFQtB85IlJnMZbCVQxIHA==" saltValue="Tuhqx7SyaquwezrgpvE6cw==" spinCount="100000" sheet="1" insertRows="0"/>
  <mergeCells count="93">
    <mergeCell ref="B119:C119"/>
    <mergeCell ref="B157:C157"/>
    <mergeCell ref="B133:E133"/>
    <mergeCell ref="B148:C148"/>
    <mergeCell ref="B125:C125"/>
    <mergeCell ref="B126:C126"/>
    <mergeCell ref="B127:C127"/>
    <mergeCell ref="B154:C154"/>
    <mergeCell ref="B131:C131"/>
    <mergeCell ref="B124:C124"/>
    <mergeCell ref="B128:C128"/>
    <mergeCell ref="B129:C129"/>
    <mergeCell ref="B132:E132"/>
    <mergeCell ref="B156:C156"/>
    <mergeCell ref="B135:D135"/>
    <mergeCell ref="E27:E28"/>
    <mergeCell ref="B206:C206"/>
    <mergeCell ref="B265:C265"/>
    <mergeCell ref="B68:C68"/>
    <mergeCell ref="B69:C69"/>
    <mergeCell ref="B70:C70"/>
    <mergeCell ref="B71:C71"/>
    <mergeCell ref="B72:C72"/>
    <mergeCell ref="B147:E147"/>
    <mergeCell ref="B118:C118"/>
    <mergeCell ref="B123:D123"/>
    <mergeCell ref="B120:E120"/>
    <mergeCell ref="B121:E121"/>
    <mergeCell ref="B153:C153"/>
    <mergeCell ref="B96:E96"/>
    <mergeCell ref="B130:C130"/>
    <mergeCell ref="B4:E4"/>
    <mergeCell ref="B16:D16"/>
    <mergeCell ref="B17:D17"/>
    <mergeCell ref="B12:D12"/>
    <mergeCell ref="E22:E23"/>
    <mergeCell ref="B13:D13"/>
    <mergeCell ref="B15:D15"/>
    <mergeCell ref="B14:D14"/>
    <mergeCell ref="B18:D18"/>
    <mergeCell ref="B117:C117"/>
    <mergeCell ref="B74:C74"/>
    <mergeCell ref="B86:E86"/>
    <mergeCell ref="B116:C116"/>
    <mergeCell ref="B112:E112"/>
    <mergeCell ref="B114:D114"/>
    <mergeCell ref="D78:D84"/>
    <mergeCell ref="E88:E94"/>
    <mergeCell ref="B108:C108"/>
    <mergeCell ref="B109:C109"/>
    <mergeCell ref="B76:D76"/>
    <mergeCell ref="B115:C115"/>
    <mergeCell ref="B43:C44"/>
    <mergeCell ref="D43:D44"/>
    <mergeCell ref="B49:C49"/>
    <mergeCell ref="B42:D42"/>
    <mergeCell ref="B62:E62"/>
    <mergeCell ref="B53:C53"/>
    <mergeCell ref="B47:C47"/>
    <mergeCell ref="B48:C48"/>
    <mergeCell ref="B52:D52"/>
    <mergeCell ref="B159:C159"/>
    <mergeCell ref="B30:E30"/>
    <mergeCell ref="B107:D107"/>
    <mergeCell ref="B73:C73"/>
    <mergeCell ref="B106:E106"/>
    <mergeCell ref="B110:C110"/>
    <mergeCell ref="B111:E111"/>
    <mergeCell ref="B66:E66"/>
    <mergeCell ref="B67:D67"/>
    <mergeCell ref="B31:D31"/>
    <mergeCell ref="B37:D37"/>
    <mergeCell ref="B56:C56"/>
    <mergeCell ref="B59:C59"/>
    <mergeCell ref="B63:C63"/>
    <mergeCell ref="B46:C46"/>
    <mergeCell ref="B32:C32"/>
    <mergeCell ref="A229:A235"/>
    <mergeCell ref="A237:A242"/>
    <mergeCell ref="B227:C227"/>
    <mergeCell ref="B245:D249"/>
    <mergeCell ref="F27:F28"/>
    <mergeCell ref="B211:D211"/>
    <mergeCell ref="B160:C160"/>
    <mergeCell ref="B151:D151"/>
    <mergeCell ref="B152:C152"/>
    <mergeCell ref="B155:C155"/>
    <mergeCell ref="B173:D173"/>
    <mergeCell ref="B161:E161"/>
    <mergeCell ref="B208:C208"/>
    <mergeCell ref="B169:D169"/>
    <mergeCell ref="B207:C207"/>
    <mergeCell ref="B158:C158"/>
  </mergeCells>
  <conditionalFormatting sqref="B245:D249">
    <cfRule type="containsText" dxfId="19" priority="1" operator="containsText" text="Pokyny_k_vyplnění">
      <formula>NOT(ISERROR(SEARCH("Pokyny_k_vyplnění",B245)))</formula>
    </cfRule>
    <cfRule type="containsText" dxfId="18" priority="2" operator="containsText" text="dosahuje">
      <formula>NOT(ISERROR(SEARCH("dosahuje",B245)))</formula>
    </cfRule>
    <cfRule type="containsText" dxfId="17" priority="3" operator="containsText" text="nesplňuje">
      <formula>NOT(ISERROR(SEARCH("nesplňuje",B245)))</formula>
    </cfRule>
  </conditionalFormatting>
  <conditionalFormatting sqref="D168:E168 E169:E170 D171:E171 E200:E211">
    <cfRule type="containsText" dxfId="16" priority="24" operator="containsText" text="Nesoulad">
      <formula>NOT(ISERROR(SEARCH("Nesoulad",D168)))</formula>
    </cfRule>
  </conditionalFormatting>
  <conditionalFormatting sqref="E21">
    <cfRule type="expression" dxfId="15" priority="11">
      <formula>$C$22+$C$23+$C$25+$C$26&gt;0</formula>
    </cfRule>
  </conditionalFormatting>
  <conditionalFormatting sqref="E22">
    <cfRule type="expression" dxfId="14" priority="19">
      <formula>$C$22+$D$22+$C$23+$D$23&gt;0</formula>
    </cfRule>
  </conditionalFormatting>
  <conditionalFormatting sqref="E25">
    <cfRule type="expression" dxfId="13" priority="10">
      <formula>$C$25+$D$25&gt;0</formula>
    </cfRule>
  </conditionalFormatting>
  <conditionalFormatting sqref="E26">
    <cfRule type="expression" dxfId="12" priority="17">
      <formula>AND($C$25+$D$25+$D$24+$D$23+$D$22+$C$22+$C$23=0,$C$26+$D$26&gt;0)</formula>
    </cfRule>
  </conditionalFormatting>
  <conditionalFormatting sqref="E27:E28">
    <cfRule type="containsText" dxfId="11" priority="4" operator="containsText" text="Nelze">
      <formula>NOT(ISERROR(SEARCH("Nelze",E27)))</formula>
    </cfRule>
    <cfRule type="containsText" dxfId="10" priority="9" operator="containsText" text="nákladovosti">
      <formula>NOT(ISERROR(SEARCH("nákladovosti",E27)))</formula>
    </cfRule>
  </conditionalFormatting>
  <conditionalFormatting sqref="F47">
    <cfRule type="containsText" dxfId="9" priority="5" operator="containsText" text="Chyba">
      <formula>NOT(ISERROR(SEARCH("Chyba",F47)))</formula>
    </cfRule>
  </conditionalFormatting>
  <conditionalFormatting sqref="F48">
    <cfRule type="containsText" dxfId="8" priority="7" operator="containsText" text="Chyba">
      <formula>NOT(ISERROR(SEARCH("Chyba",F48)))</formula>
    </cfRule>
  </conditionalFormatting>
  <conditionalFormatting sqref="F49:F50">
    <cfRule type="containsText" dxfId="7" priority="8" operator="containsText" text="Chyba">
      <formula>NOT(ISERROR(SEARCH("Chyba",F49)))</formula>
    </cfRule>
  </conditionalFormatting>
  <pageMargins left="0.7" right="0.7" top="0.63828125000000002" bottom="0.78740157499999996" header="0.3" footer="0.3"/>
  <pageSetup paperSize="9" scale="60" fitToHeight="0" orientation="portrait" r:id="rId1"/>
  <rowBreaks count="5" manualBreakCount="5">
    <brk id="51" min="1" max="4" man="1"/>
    <brk id="104" min="1" max="4" man="1"/>
    <brk id="168" min="1" max="4" man="1"/>
    <brk id="212" min="1" max="4" man="1"/>
    <brk id="270" max="12" man="1"/>
  </rowBreaks>
  <colBreaks count="1" manualBreakCount="1">
    <brk id="7" max="258" man="1"/>
  </colBreaks>
  <ignoredErrors>
    <ignoredError sqref="D167:E167 C217 C220" emptyCellReference="1"/>
    <ignoredError sqref="E215:E221" twoDigitTextYear="1"/>
    <ignoredError sqref="F2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0</xdr:col>
                    <xdr:colOff>161925</xdr:colOff>
                    <xdr:row>8</xdr:row>
                    <xdr:rowOff>9525</xdr:rowOff>
                  </from>
                  <to>
                    <xdr:col>3</xdr:col>
                    <xdr:colOff>2438400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1914525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Drop Down 5">
              <controlPr defaultSize="0" autoLine="0" autoPict="0">
                <anchor moveWithCells="1">
                  <from>
                    <xdr:col>2</xdr:col>
                    <xdr:colOff>1914525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38100</xdr:rowOff>
                  </from>
                  <to>
                    <xdr:col>2</xdr:col>
                    <xdr:colOff>1914525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Drop Down 9">
              <controlPr defaultSize="0" autoLine="0" autoPict="0">
                <anchor moveWithCells="1">
                  <from>
                    <xdr:col>1</xdr:col>
                    <xdr:colOff>0</xdr:colOff>
                    <xdr:row>34</xdr:row>
                    <xdr:rowOff>66675</xdr:rowOff>
                  </from>
                  <to>
                    <xdr:col>2</xdr:col>
                    <xdr:colOff>1914525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Drop Down 10">
              <controlPr defaultSize="0" autoLine="0" autoPict="0">
                <anchor moveWithCells="1">
                  <from>
                    <xdr:col>2</xdr:col>
                    <xdr:colOff>1914525</xdr:colOff>
                    <xdr:row>33</xdr:row>
                    <xdr:rowOff>38100</xdr:rowOff>
                  </from>
                  <to>
                    <xdr:col>4</xdr:col>
                    <xdr:colOff>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Drop Down 11">
              <controlPr defaultSize="0" autoLine="0" autoPict="0">
                <anchor moveWithCells="1">
                  <from>
                    <xdr:col>2</xdr:col>
                    <xdr:colOff>1914525</xdr:colOff>
                    <xdr:row>34</xdr:row>
                    <xdr:rowOff>66675</xdr:rowOff>
                  </from>
                  <to>
                    <xdr:col>4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Drop Down 12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9525</xdr:rowOff>
                  </from>
                  <to>
                    <xdr:col>2</xdr:col>
                    <xdr:colOff>1914525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Drop Down 13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1914525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Drop Down 15">
              <controlPr defaultSize="0" autoLine="0" autoPict="0">
                <anchor moveWithCells="1">
                  <from>
                    <xdr:col>2</xdr:col>
                    <xdr:colOff>1914525</xdr:colOff>
                    <xdr:row>38</xdr:row>
                    <xdr:rowOff>9525</xdr:rowOff>
                  </from>
                  <to>
                    <xdr:col>3</xdr:col>
                    <xdr:colOff>2466975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Drop Down 16">
              <controlPr defaultSize="0" autoLine="0" autoPict="0">
                <anchor moveWithCells="1">
                  <from>
                    <xdr:col>2</xdr:col>
                    <xdr:colOff>1914525</xdr:colOff>
                    <xdr:row>39</xdr:row>
                    <xdr:rowOff>9525</xdr:rowOff>
                  </from>
                  <to>
                    <xdr:col>3</xdr:col>
                    <xdr:colOff>2466975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3</xdr:col>
                    <xdr:colOff>1057275</xdr:colOff>
                    <xdr:row>42</xdr:row>
                    <xdr:rowOff>57150</xdr:rowOff>
                  </from>
                  <to>
                    <xdr:col>3</xdr:col>
                    <xdr:colOff>1333500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2</xdr:col>
                    <xdr:colOff>704850</xdr:colOff>
                    <xdr:row>41</xdr:row>
                    <xdr:rowOff>19050</xdr:rowOff>
                  </from>
                  <to>
                    <xdr:col>2</xdr:col>
                    <xdr:colOff>895350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Drop Down 22">
              <controlPr defaultSize="0" autoLine="0" autoPict="0">
                <anchor moveWithCells="1">
                  <from>
                    <xdr:col>0</xdr:col>
                    <xdr:colOff>152400</xdr:colOff>
                    <xdr:row>52</xdr:row>
                    <xdr:rowOff>9525</xdr:rowOff>
                  </from>
                  <to>
                    <xdr:col>2</xdr:col>
                    <xdr:colOff>1895475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Drop Down 23">
              <controlPr defaultSize="0" autoLine="0" autoPict="0">
                <anchor moveWithCells="1">
                  <from>
                    <xdr:col>0</xdr:col>
                    <xdr:colOff>152400</xdr:colOff>
                    <xdr:row>55</xdr:row>
                    <xdr:rowOff>9525</xdr:rowOff>
                  </from>
                  <to>
                    <xdr:col>4</xdr:col>
                    <xdr:colOff>2533650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Drop Down 24">
              <controlPr defaultSize="0" autoLine="0" autoPict="0">
                <anchor moveWithCells="1">
                  <from>
                    <xdr:col>0</xdr:col>
                    <xdr:colOff>152400</xdr:colOff>
                    <xdr:row>62</xdr:row>
                    <xdr:rowOff>9525</xdr:rowOff>
                  </from>
                  <to>
                    <xdr:col>2</xdr:col>
                    <xdr:colOff>1905000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Drop Down 25">
              <controlPr defaultSize="0" autoLine="0" autoPict="0">
                <anchor moveWithCells="1">
                  <from>
                    <xdr:col>0</xdr:col>
                    <xdr:colOff>152400</xdr:colOff>
                    <xdr:row>58</xdr:row>
                    <xdr:rowOff>0</xdr:rowOff>
                  </from>
                  <to>
                    <xdr:col>2</xdr:col>
                    <xdr:colOff>1885950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Drop Down 27">
              <controlPr defaultSize="0" autoLine="0" autoPict="0">
                <anchor moveWithCells="1">
                  <from>
                    <xdr:col>0</xdr:col>
                    <xdr:colOff>161925</xdr:colOff>
                    <xdr:row>9</xdr:row>
                    <xdr:rowOff>9525</xdr:rowOff>
                  </from>
                  <to>
                    <xdr:col>3</xdr:col>
                    <xdr:colOff>2438400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2" name="Group Box 44">
              <controlPr defaultSize="0" autoFill="0" autoPict="0">
                <anchor moveWithCells="1">
                  <from>
                    <xdr:col>1</xdr:col>
                    <xdr:colOff>2562225</xdr:colOff>
                    <xdr:row>202</xdr:row>
                    <xdr:rowOff>0</xdr:rowOff>
                  </from>
                  <to>
                    <xdr:col>3</xdr:col>
                    <xdr:colOff>9525</xdr:colOff>
                    <xdr:row>203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3" name="Option Button 45">
              <controlPr defaultSize="0" autoFill="0" autoLine="0" autoPict="0">
                <anchor moveWithCells="1">
                  <from>
                    <xdr:col>2</xdr:col>
                    <xdr:colOff>371475</xdr:colOff>
                    <xdr:row>202</xdr:row>
                    <xdr:rowOff>28575</xdr:rowOff>
                  </from>
                  <to>
                    <xdr:col>2</xdr:col>
                    <xdr:colOff>914400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4" name="Option Button 46">
              <controlPr defaultSize="0" autoFill="0" autoLine="0" autoPict="0">
                <anchor moveWithCells="1">
                  <from>
                    <xdr:col>2</xdr:col>
                    <xdr:colOff>1009650</xdr:colOff>
                    <xdr:row>202</xdr:row>
                    <xdr:rowOff>28575</xdr:rowOff>
                  </from>
                  <to>
                    <xdr:col>2</xdr:col>
                    <xdr:colOff>1447800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5" name="Check Box 51">
              <controlPr defaultSize="0" autoFill="0" autoLine="0" autoPict="0">
                <anchor moveWithCells="1">
                  <from>
                    <xdr:col>3</xdr:col>
                    <xdr:colOff>1009650</xdr:colOff>
                    <xdr:row>206</xdr:row>
                    <xdr:rowOff>47625</xdr:rowOff>
                  </from>
                  <to>
                    <xdr:col>3</xdr:col>
                    <xdr:colOff>1581150</xdr:colOff>
                    <xdr:row>206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6" name="Check Box 52">
              <controlPr defaultSize="0" autoFill="0" autoLine="0" autoPict="0">
                <anchor moveWithCells="1">
                  <from>
                    <xdr:col>1</xdr:col>
                    <xdr:colOff>2114550</xdr:colOff>
                    <xdr:row>204</xdr:row>
                    <xdr:rowOff>0</xdr:rowOff>
                  </from>
                  <to>
                    <xdr:col>1</xdr:col>
                    <xdr:colOff>2457450</xdr:colOff>
                    <xdr:row>206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7" name="Check Box 53">
              <controlPr defaultSize="0" autoFill="0" autoLine="0" autoPict="0">
                <anchor moveWithCells="1">
                  <from>
                    <xdr:col>3</xdr:col>
                    <xdr:colOff>1019175</xdr:colOff>
                    <xdr:row>206</xdr:row>
                    <xdr:rowOff>419100</xdr:rowOff>
                  </from>
                  <to>
                    <xdr:col>3</xdr:col>
                    <xdr:colOff>1314450</xdr:colOff>
                    <xdr:row>208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'zdroj#1'!$S$32:$S$36</xm:f>
          </x14:formula1>
          <xm:sqref>E25:E26 E22</xm:sqref>
        </x14:dataValidation>
        <x14:dataValidation type="list" allowBlank="1" showInputMessage="1" showErrorMessage="1" xr:uid="{00000000-0002-0000-0200-000001000000}">
          <x14:formula1>
            <xm:f>'zdroj#1'!$T$32:$T$36</xm:f>
          </x14:formula1>
          <xm:sqref>D78 E88 D119 D131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26472"/>
    <pageSetUpPr fitToPage="1"/>
  </sheetPr>
  <dimension ref="A1:XFC59"/>
  <sheetViews>
    <sheetView zoomScale="85" zoomScaleNormal="85" workbookViewId="0">
      <selection activeCell="D40" sqref="D40:H41"/>
    </sheetView>
  </sheetViews>
  <sheetFormatPr defaultColWidth="0" defaultRowHeight="15" zeroHeight="1" x14ac:dyDescent="0.25"/>
  <cols>
    <col min="1" max="1" width="2.7109375" style="78" customWidth="1"/>
    <col min="2" max="2" width="3" style="150" customWidth="1"/>
    <col min="3" max="3" width="40" style="150" bestFit="1" customWidth="1"/>
    <col min="4" max="4" width="25.7109375" style="150" bestFit="1" customWidth="1"/>
    <col min="5" max="5" width="18.28515625" style="150" customWidth="1"/>
    <col min="6" max="6" width="10.42578125" style="150" customWidth="1"/>
    <col min="7" max="7" width="18.28515625" style="150" customWidth="1"/>
    <col min="8" max="8" width="13.28515625" style="150" customWidth="1"/>
    <col min="9" max="9" width="7.5703125" style="150" customWidth="1"/>
    <col min="10" max="10" width="3.140625" style="150" customWidth="1"/>
    <col min="11" max="11" width="19.42578125" style="150" customWidth="1"/>
    <col min="12" max="12" width="22.42578125" style="178" hidden="1" customWidth="1"/>
    <col min="13" max="16383" width="9.140625" style="150" hidden="1"/>
    <col min="16384" max="16384" width="3.85546875" style="150" hidden="1" customWidth="1"/>
  </cols>
  <sheetData>
    <row r="1" spans="2:14" x14ac:dyDescent="0.25"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2:14" ht="18.75" x14ac:dyDescent="0.25">
      <c r="B2" s="78"/>
      <c r="C2" s="364" t="s">
        <v>400</v>
      </c>
      <c r="D2" s="364"/>
      <c r="E2" s="364"/>
      <c r="F2" s="364"/>
      <c r="G2" s="364"/>
      <c r="H2" s="364"/>
      <c r="I2" s="160"/>
      <c r="J2" s="78"/>
      <c r="K2" s="78"/>
      <c r="L2" s="179" t="s">
        <v>392</v>
      </c>
    </row>
    <row r="3" spans="2:14" ht="15.75" x14ac:dyDescent="0.25">
      <c r="B3" s="78"/>
      <c r="C3" s="187"/>
      <c r="D3" s="188" t="str">
        <f>'zdroj#1'!T14</f>
        <v>Výzva 9/2023</v>
      </c>
      <c r="E3" s="189" t="s">
        <v>399</v>
      </c>
      <c r="F3" s="187"/>
      <c r="G3" s="187"/>
      <c r="H3" s="187"/>
      <c r="I3" s="151"/>
      <c r="J3" s="78"/>
      <c r="K3" s="78"/>
    </row>
    <row r="4" spans="2:14" ht="18.75" customHeight="1" thickBot="1" x14ac:dyDescent="0.3">
      <c r="B4" s="78"/>
      <c r="C4" s="151"/>
      <c r="D4" s="151"/>
      <c r="E4" s="151"/>
      <c r="F4" s="151"/>
      <c r="G4" s="151"/>
      <c r="H4" s="151"/>
      <c r="I4" s="151"/>
      <c r="J4" s="78"/>
      <c r="K4" s="78"/>
      <c r="M4" s="152" t="s">
        <v>306</v>
      </c>
      <c r="N4" s="153" t="s">
        <v>307</v>
      </c>
    </row>
    <row r="5" spans="2:14" ht="15" customHeight="1" x14ac:dyDescent="0.25">
      <c r="B5" s="550" t="s">
        <v>162</v>
      </c>
      <c r="C5" s="551"/>
      <c r="D5" s="301" t="str">
        <f>'Projekt#1'!C5</f>
        <v>Vyplňte žadatele</v>
      </c>
      <c r="E5" s="302"/>
      <c r="F5" s="302"/>
      <c r="G5" s="302"/>
      <c r="H5" s="303"/>
      <c r="I5" s="154"/>
      <c r="J5" s="78"/>
      <c r="K5" s="78"/>
    </row>
    <row r="6" spans="2:14" ht="15" customHeight="1" x14ac:dyDescent="0.25">
      <c r="B6" s="542" t="s">
        <v>163</v>
      </c>
      <c r="C6" s="543"/>
      <c r="D6" s="304" t="str">
        <f>'Projekt#1'!C6</f>
        <v>Vyplňte název projektu</v>
      </c>
      <c r="E6" s="305"/>
      <c r="F6" s="305"/>
      <c r="G6" s="305"/>
      <c r="H6" s="306"/>
      <c r="I6" s="154"/>
      <c r="J6" s="78"/>
      <c r="K6" s="78"/>
    </row>
    <row r="7" spans="2:14" ht="15" customHeight="1" x14ac:dyDescent="0.25">
      <c r="B7" s="542" t="s">
        <v>154</v>
      </c>
      <c r="C7" s="543"/>
      <c r="D7" s="157" t="s">
        <v>419</v>
      </c>
      <c r="E7" s="155"/>
      <c r="F7" s="155"/>
      <c r="G7" s="155"/>
      <c r="H7" s="156"/>
      <c r="I7" s="154"/>
      <c r="J7" s="78"/>
      <c r="K7" s="78"/>
    </row>
    <row r="8" spans="2:14" ht="15" customHeight="1" x14ac:dyDescent="0.25">
      <c r="B8" s="542" t="s">
        <v>155</v>
      </c>
      <c r="C8" s="543"/>
      <c r="D8" s="351" t="str">
        <f>'zdroj#1'!T15</f>
        <v>Výzva 9/2023</v>
      </c>
      <c r="E8" s="305"/>
      <c r="F8" s="305"/>
      <c r="G8" s="305"/>
      <c r="H8" s="306"/>
      <c r="I8" s="158"/>
      <c r="J8" s="78"/>
      <c r="K8" s="78"/>
    </row>
    <row r="9" spans="2:14" ht="15" customHeight="1" x14ac:dyDescent="0.25">
      <c r="B9" s="542" t="s">
        <v>156</v>
      </c>
      <c r="C9" s="543"/>
      <c r="D9" s="304" t="s">
        <v>382</v>
      </c>
      <c r="E9" s="305"/>
      <c r="F9" s="305"/>
      <c r="G9" s="305"/>
      <c r="H9" s="306"/>
      <c r="I9" s="154"/>
      <c r="J9" s="78"/>
      <c r="K9" s="78"/>
    </row>
    <row r="10" spans="2:14" ht="60.75" customHeight="1" thickBot="1" x14ac:dyDescent="0.3">
      <c r="B10" s="544" t="s">
        <v>157</v>
      </c>
      <c r="C10" s="545"/>
      <c r="D10" s="546" t="str">
        <f>'zdroj#1'!M5</f>
        <v>#1 Nevybráno</v>
      </c>
      <c r="E10" s="549"/>
      <c r="F10" s="546" t="str">
        <f>'zdroj#1'!M6</f>
        <v/>
      </c>
      <c r="G10" s="547"/>
      <c r="H10" s="548"/>
      <c r="I10" s="159"/>
      <c r="J10" s="78"/>
      <c r="K10" s="78"/>
    </row>
    <row r="11" spans="2:14" s="78" customFormat="1" ht="6" customHeight="1" thickBot="1" x14ac:dyDescent="0.3">
      <c r="L11" s="313"/>
    </row>
    <row r="12" spans="2:14" x14ac:dyDescent="0.25">
      <c r="B12" s="78"/>
      <c r="C12" s="78"/>
      <c r="D12" s="309" t="s">
        <v>201</v>
      </c>
      <c r="E12" s="551" t="s">
        <v>152</v>
      </c>
      <c r="F12" s="551"/>
      <c r="G12" s="551" t="s">
        <v>153</v>
      </c>
      <c r="H12" s="553"/>
      <c r="I12" s="160"/>
      <c r="J12" s="78"/>
      <c r="K12" s="78"/>
    </row>
    <row r="13" spans="2:14" ht="15.75" customHeight="1" thickBot="1" x14ac:dyDescent="0.3">
      <c r="B13" s="78"/>
      <c r="C13" s="78"/>
      <c r="D13" s="161" t="str">
        <f>'zdroj#1'!AC12</f>
        <v>Nejprve vyber HA</v>
      </c>
      <c r="E13" s="554" t="str">
        <f>'zdroj#1'!AC10</f>
        <v>Nevybráno</v>
      </c>
      <c r="F13" s="554"/>
      <c r="G13" s="554" t="str">
        <f>'zdroj#1'!AC11</f>
        <v>Nejprve vyber HA</v>
      </c>
      <c r="H13" s="555"/>
      <c r="I13" s="78"/>
      <c r="J13" s="78"/>
      <c r="K13" s="78"/>
    </row>
    <row r="14" spans="2:14" ht="10.5" customHeight="1" thickBot="1" x14ac:dyDescent="0.3">
      <c r="B14" s="78"/>
      <c r="C14" s="78"/>
      <c r="D14" s="314"/>
      <c r="E14" s="314"/>
      <c r="F14" s="314"/>
      <c r="G14" s="314"/>
      <c r="H14" s="314"/>
      <c r="I14" s="78"/>
      <c r="J14" s="78"/>
      <c r="K14" s="78"/>
    </row>
    <row r="15" spans="2:14" ht="15.75" thickBot="1" x14ac:dyDescent="0.3">
      <c r="B15" s="78"/>
      <c r="C15" s="78"/>
      <c r="D15" s="162" t="s">
        <v>199</v>
      </c>
      <c r="E15" s="556" t="s">
        <v>152</v>
      </c>
      <c r="F15" s="557"/>
      <c r="G15" s="556" t="s">
        <v>153</v>
      </c>
      <c r="H15" s="557"/>
      <c r="I15" s="160"/>
      <c r="J15" s="78"/>
      <c r="K15" s="78"/>
    </row>
    <row r="16" spans="2:14" ht="18" thickBot="1" x14ac:dyDescent="0.3">
      <c r="B16" s="163" t="s">
        <v>158</v>
      </c>
      <c r="C16" s="176" t="s">
        <v>151</v>
      </c>
      <c r="D16" s="164" t="s">
        <v>468</v>
      </c>
      <c r="E16" s="560" t="str">
        <f>'zdroj#1'!AB23</f>
        <v>Irelevantní</v>
      </c>
      <c r="F16" s="561"/>
      <c r="G16" s="562" t="s">
        <v>188</v>
      </c>
      <c r="H16" s="563"/>
      <c r="I16" s="78"/>
      <c r="J16" s="78"/>
      <c r="K16" s="78"/>
    </row>
    <row r="17" spans="2:17" s="78" customFormat="1" ht="9" customHeight="1" thickBot="1" x14ac:dyDescent="0.3">
      <c r="C17" s="160"/>
      <c r="D17" s="160"/>
      <c r="E17" s="160"/>
      <c r="F17" s="160"/>
      <c r="G17" s="160"/>
      <c r="H17" s="160"/>
      <c r="I17" s="160"/>
      <c r="L17" s="313"/>
    </row>
    <row r="18" spans="2:17" ht="15.75" customHeight="1" thickBot="1" x14ac:dyDescent="0.3">
      <c r="B18" s="535" t="s">
        <v>175</v>
      </c>
      <c r="C18" s="162" t="s">
        <v>161</v>
      </c>
      <c r="D18" s="164" t="s">
        <v>166</v>
      </c>
      <c r="E18" s="538" t="str">
        <f>'zdroj#1'!H4</f>
        <v>Irelevantní</v>
      </c>
      <c r="F18" s="539"/>
      <c r="G18" s="569" t="s">
        <v>188</v>
      </c>
      <c r="H18" s="570"/>
      <c r="I18" s="165"/>
      <c r="J18" s="78"/>
      <c r="K18" s="78"/>
    </row>
    <row r="19" spans="2:17" ht="15.75" customHeight="1" thickBot="1" x14ac:dyDescent="0.3">
      <c r="B19" s="536"/>
      <c r="C19" s="162" t="s">
        <v>164</v>
      </c>
      <c r="D19" s="164" t="s">
        <v>167</v>
      </c>
      <c r="E19" s="538" t="str">
        <f>'zdroj#1'!Q10</f>
        <v>Irelevantní</v>
      </c>
      <c r="F19" s="539"/>
      <c r="G19" s="569" t="s">
        <v>188</v>
      </c>
      <c r="H19" s="570"/>
      <c r="I19" s="165"/>
      <c r="J19" s="78"/>
      <c r="K19" s="78"/>
    </row>
    <row r="20" spans="2:17" ht="15.75" customHeight="1" thickBot="1" x14ac:dyDescent="0.3">
      <c r="B20" s="536"/>
      <c r="C20" s="162" t="s">
        <v>165</v>
      </c>
      <c r="D20" s="164" t="s">
        <v>168</v>
      </c>
      <c r="E20" s="538" t="str">
        <f>'zdroj#1'!O13</f>
        <v>Irelevantní</v>
      </c>
      <c r="F20" s="539"/>
      <c r="G20" s="569" t="s">
        <v>188</v>
      </c>
      <c r="H20" s="570"/>
      <c r="I20" s="165"/>
      <c r="J20" s="78"/>
      <c r="K20" s="78"/>
    </row>
    <row r="21" spans="2:17" ht="15.75" customHeight="1" thickBot="1" x14ac:dyDescent="0.3">
      <c r="B21" s="536"/>
      <c r="C21" s="162" t="s">
        <v>170</v>
      </c>
      <c r="D21" s="164" t="s">
        <v>171</v>
      </c>
      <c r="E21" s="538" t="str">
        <f>'zdroj#1'!D51</f>
        <v>Irelevantní</v>
      </c>
      <c r="F21" s="539"/>
      <c r="G21" s="571" t="s">
        <v>188</v>
      </c>
      <c r="H21" s="572"/>
      <c r="I21" s="165"/>
      <c r="J21" s="78"/>
      <c r="K21" s="78"/>
    </row>
    <row r="22" spans="2:17" ht="30.75" thickBot="1" x14ac:dyDescent="0.3">
      <c r="B22" s="536"/>
      <c r="C22" s="166" t="s">
        <v>169</v>
      </c>
      <c r="D22" s="164" t="s">
        <v>478</v>
      </c>
      <c r="E22" s="538" t="str">
        <f>'zdroj#1'!D52</f>
        <v>Irelevantní</v>
      </c>
      <c r="F22" s="539"/>
      <c r="G22" s="558"/>
      <c r="H22" s="559"/>
      <c r="I22" s="165"/>
      <c r="J22" s="78"/>
      <c r="K22" s="78"/>
    </row>
    <row r="23" spans="2:17" ht="43.5" customHeight="1" thickBot="1" x14ac:dyDescent="0.3">
      <c r="B23" s="536"/>
      <c r="C23" s="166" t="s">
        <v>172</v>
      </c>
      <c r="D23" s="164" t="s">
        <v>173</v>
      </c>
      <c r="E23" s="538" t="str">
        <f>'zdroj#1'!T17</f>
        <v>Irelevantní</v>
      </c>
      <c r="F23" s="539"/>
      <c r="G23" s="558" t="s">
        <v>188</v>
      </c>
      <c r="H23" s="559"/>
      <c r="I23" s="165"/>
      <c r="J23" s="167"/>
      <c r="K23" s="564" t="s">
        <v>291</v>
      </c>
    </row>
    <row r="24" spans="2:17" ht="30" customHeight="1" thickBot="1" x14ac:dyDescent="0.3">
      <c r="B24" s="537"/>
      <c r="C24" s="166" t="s">
        <v>174</v>
      </c>
      <c r="D24" s="164" t="s">
        <v>173</v>
      </c>
      <c r="E24" s="538" t="str">
        <f>'zdroj#1'!T25</f>
        <v>Irelevantní</v>
      </c>
      <c r="F24" s="539"/>
      <c r="G24" s="558" t="s">
        <v>188</v>
      </c>
      <c r="H24" s="559"/>
      <c r="I24" s="165"/>
      <c r="J24" s="168"/>
      <c r="K24" s="565"/>
    </row>
    <row r="25" spans="2:17" s="78" customFormat="1" ht="7.5" customHeight="1" thickBot="1" x14ac:dyDescent="0.3">
      <c r="L25" s="313"/>
    </row>
    <row r="26" spans="2:17" ht="30.75" thickBot="1" x14ac:dyDescent="0.3">
      <c r="B26" s="535" t="s">
        <v>179</v>
      </c>
      <c r="C26" s="166" t="s">
        <v>176</v>
      </c>
      <c r="D26" s="164" t="s">
        <v>180</v>
      </c>
      <c r="E26" s="531" t="str">
        <f>'zdroj#1'!Q32</f>
        <v>Irelevantní</v>
      </c>
      <c r="F26" s="532"/>
      <c r="G26" s="529" t="s">
        <v>188</v>
      </c>
      <c r="H26" s="530"/>
      <c r="I26" s="307"/>
      <c r="J26" s="78"/>
      <c r="K26" s="78"/>
    </row>
    <row r="27" spans="2:17" ht="15.75" customHeight="1" thickBot="1" x14ac:dyDescent="0.3">
      <c r="B27" s="536"/>
      <c r="C27" s="166" t="s">
        <v>177</v>
      </c>
      <c r="D27" s="164" t="s">
        <v>181</v>
      </c>
      <c r="E27" s="531" t="str">
        <f>'zdroj#1'!Q38</f>
        <v>Irelevantní</v>
      </c>
      <c r="F27" s="532"/>
      <c r="G27" s="529" t="s">
        <v>434</v>
      </c>
      <c r="H27" s="530"/>
      <c r="I27" s="169"/>
      <c r="J27" s="78"/>
      <c r="K27" s="78"/>
    </row>
    <row r="28" spans="2:17" ht="15.75" customHeight="1" thickBot="1" x14ac:dyDescent="0.3">
      <c r="B28" s="536"/>
      <c r="C28" s="166" t="s">
        <v>178</v>
      </c>
      <c r="D28" s="164" t="s">
        <v>182</v>
      </c>
      <c r="E28" s="540" t="str">
        <f>'zdroj#1'!X36</f>
        <v>Irelevantní</v>
      </c>
      <c r="F28" s="541"/>
      <c r="G28" s="533" t="s">
        <v>188</v>
      </c>
      <c r="H28" s="534"/>
      <c r="I28" s="170"/>
      <c r="J28" s="78"/>
      <c r="K28" s="78"/>
    </row>
    <row r="29" spans="2:17" ht="42" customHeight="1" thickBot="1" x14ac:dyDescent="0.3">
      <c r="B29" s="536"/>
      <c r="C29" s="166" t="s">
        <v>189</v>
      </c>
      <c r="D29" s="164" t="s">
        <v>183</v>
      </c>
      <c r="E29" s="521" t="str">
        <f>'zdroj#1'!X45</f>
        <v>Irelevantní</v>
      </c>
      <c r="F29" s="522"/>
      <c r="G29" s="533" t="s">
        <v>188</v>
      </c>
      <c r="H29" s="534"/>
      <c r="I29" s="170"/>
      <c r="J29" s="78"/>
      <c r="K29" s="78"/>
    </row>
    <row r="30" spans="2:17" ht="30.75" thickBot="1" x14ac:dyDescent="0.3">
      <c r="B30" s="536"/>
      <c r="C30" s="166" t="s">
        <v>380</v>
      </c>
      <c r="D30" s="164" t="s">
        <v>183</v>
      </c>
      <c r="E30" s="521" t="str">
        <f>'zdroj#1'!X39</f>
        <v>Irelevantní</v>
      </c>
      <c r="F30" s="522"/>
      <c r="G30" s="533" t="s">
        <v>188</v>
      </c>
      <c r="H30" s="534"/>
      <c r="I30" s="519" t="str">
        <f>IF(AND(SUM(E30)&gt;0,SUM(E28:F29)&gt;0),"Chyba Ost. objekty x ÚV/zdroj nelze udělit body oběma u HA","")</f>
        <v/>
      </c>
      <c r="J30" s="520"/>
      <c r="K30" s="171" t="str">
        <f>IF(AND(SUM(G30)&gt;0,SUM(G28:H29)&gt;0),"Chyba Ost. objekty x ÚV/zdroj nelze udělit body oběma u HB","")</f>
        <v/>
      </c>
      <c r="N30" s="552" t="s">
        <v>325</v>
      </c>
      <c r="O30" s="552"/>
      <c r="P30" s="552"/>
      <c r="Q30" s="552"/>
    </row>
    <row r="31" spans="2:17" ht="30.75" thickBot="1" x14ac:dyDescent="0.3">
      <c r="B31" s="537"/>
      <c r="C31" s="166" t="s">
        <v>193</v>
      </c>
      <c r="D31" s="164" t="s">
        <v>192</v>
      </c>
      <c r="E31" s="521" t="str">
        <f>'zdroj#1'!AB27</f>
        <v>Nevyplněno</v>
      </c>
      <c r="F31" s="522"/>
      <c r="G31" s="533" t="s">
        <v>188</v>
      </c>
      <c r="H31" s="534"/>
      <c r="I31" s="170"/>
      <c r="J31" s="78"/>
      <c r="K31" s="78"/>
    </row>
    <row r="32" spans="2:17" ht="15.75" thickBot="1" x14ac:dyDescent="0.3">
      <c r="B32" s="78"/>
      <c r="C32" s="78"/>
      <c r="D32" s="172"/>
      <c r="E32" s="531">
        <f>SUM(E26:F31)+SUM(E18:F22)+SUM(E16)+MAX(E23:F24)</f>
        <v>0</v>
      </c>
      <c r="F32" s="532"/>
      <c r="G32" s="531">
        <f>SUM(G26:H31)+SUM(G18:H22)+MAX(G23:H24)+SUM(G16)</f>
        <v>0</v>
      </c>
      <c r="H32" s="532"/>
      <c r="I32" s="169"/>
      <c r="J32" s="78"/>
      <c r="K32" s="78"/>
    </row>
    <row r="33" spans="2:17" x14ac:dyDescent="0.25">
      <c r="B33" s="78"/>
      <c r="C33" s="78"/>
      <c r="D33" s="172"/>
      <c r="E33" s="576">
        <f>SUM(E18:F22,E26:F31)+MAX(E23:F24)</f>
        <v>0</v>
      </c>
      <c r="F33" s="576"/>
      <c r="G33" s="577"/>
      <c r="H33" s="577"/>
      <c r="I33" s="165"/>
      <c r="J33" s="78"/>
      <c r="K33" s="78"/>
    </row>
    <row r="34" spans="2:17" ht="44.25" customHeight="1" x14ac:dyDescent="0.25">
      <c r="B34" s="78"/>
      <c r="C34" s="78"/>
      <c r="D34" s="165"/>
      <c r="E34" s="574" t="str">
        <f>IF(E32-SUM(E16)&lt;=14,"Projekt nesplňuje minimální bodové hodnocení pro nesoutěžní výzvu - 15b (bez Projektové připravenosti)","")</f>
        <v>Projekt nesplňuje minimální bodové hodnocení pro nesoutěžní výzvu - 15b (bez Projektové připravenosti)</v>
      </c>
      <c r="F34" s="574"/>
      <c r="G34" s="574"/>
      <c r="H34" s="574"/>
      <c r="I34" s="78"/>
      <c r="J34" s="78"/>
      <c r="K34" s="78"/>
      <c r="N34" s="568" t="s">
        <v>305</v>
      </c>
      <c r="O34" s="568"/>
      <c r="P34" s="568"/>
      <c r="Q34" s="568"/>
    </row>
    <row r="35" spans="2:17" ht="30.75" customHeight="1" x14ac:dyDescent="0.25">
      <c r="B35" s="78"/>
      <c r="C35" s="78"/>
      <c r="D35" s="165"/>
      <c r="E35" s="574"/>
      <c r="F35" s="574"/>
      <c r="G35" s="574"/>
      <c r="H35" s="574"/>
      <c r="I35" s="78"/>
      <c r="J35" s="78"/>
      <c r="K35" s="78"/>
    </row>
    <row r="36" spans="2:17" x14ac:dyDescent="0.25">
      <c r="B36" s="78"/>
      <c r="C36" s="78"/>
      <c r="D36" s="165"/>
      <c r="E36" s="575" t="str">
        <f>IF(OR(E28=0,G28=0,E29=0,G29=0,E30=0,G31=0,E31=0,G30=0),"Projekt zamítnut","")</f>
        <v/>
      </c>
      <c r="F36" s="575"/>
      <c r="G36" s="575"/>
      <c r="H36" s="575"/>
      <c r="I36" s="78"/>
      <c r="J36" s="78"/>
      <c r="K36" s="78"/>
    </row>
    <row r="37" spans="2:17" x14ac:dyDescent="0.25">
      <c r="B37" s="78"/>
      <c r="C37" s="78"/>
      <c r="D37" s="165"/>
      <c r="E37" s="575"/>
      <c r="F37" s="575"/>
      <c r="G37" s="575"/>
      <c r="H37" s="575"/>
      <c r="I37" s="78"/>
      <c r="J37" s="78"/>
      <c r="K37" s="78"/>
      <c r="N37" s="552" t="s">
        <v>304</v>
      </c>
      <c r="O37" s="552"/>
      <c r="P37" s="552"/>
      <c r="Q37" s="552"/>
    </row>
    <row r="38" spans="2:17" x14ac:dyDescent="0.25">
      <c r="B38" s="78"/>
      <c r="C38" s="78"/>
      <c r="D38" s="165"/>
      <c r="E38" s="573" t="str">
        <f>IF(E32-SUM(E16)&lt;=28,"Projekt nesplňuje minimální bodové hodnocení pro nesoutěžní (průběžnou) výzvu - 29b","")</f>
        <v>Projekt nesplňuje minimální bodové hodnocení pro nesoutěžní (průběžnou) výzvu - 29b</v>
      </c>
      <c r="F38" s="573"/>
      <c r="G38" s="573"/>
      <c r="H38" s="573"/>
      <c r="I38" s="78"/>
      <c r="J38" s="78"/>
      <c r="K38" s="78"/>
    </row>
    <row r="39" spans="2:17" ht="37.5" customHeight="1" x14ac:dyDescent="0.25">
      <c r="B39" s="78"/>
      <c r="C39" s="78"/>
      <c r="D39" s="165"/>
      <c r="E39" s="573"/>
      <c r="F39" s="573"/>
      <c r="G39" s="573"/>
      <c r="H39" s="573"/>
      <c r="I39" s="78"/>
      <c r="J39" s="78"/>
      <c r="K39" s="78"/>
    </row>
    <row r="40" spans="2:17" x14ac:dyDescent="0.25">
      <c r="B40" s="78"/>
      <c r="C40" s="78"/>
      <c r="D40" s="523" t="s">
        <v>459</v>
      </c>
      <c r="E40" s="524"/>
      <c r="F40" s="524"/>
      <c r="G40" s="524"/>
      <c r="H40" s="525"/>
      <c r="I40" s="78"/>
      <c r="J40" s="78"/>
      <c r="K40" s="78"/>
    </row>
    <row r="41" spans="2:17" ht="74.25" customHeight="1" x14ac:dyDescent="0.25">
      <c r="B41" s="78"/>
      <c r="C41" s="78"/>
      <c r="D41" s="526"/>
      <c r="E41" s="527"/>
      <c r="F41" s="527"/>
      <c r="G41" s="527"/>
      <c r="H41" s="528"/>
      <c r="I41" s="78"/>
      <c r="J41" s="78"/>
      <c r="K41" s="78"/>
    </row>
    <row r="42" spans="2:17" ht="15.75" x14ac:dyDescent="0.25">
      <c r="B42" s="78"/>
      <c r="C42" s="78"/>
      <c r="D42" s="350"/>
      <c r="E42" s="350"/>
      <c r="F42" s="350"/>
      <c r="G42" s="350"/>
      <c r="H42" s="350"/>
      <c r="I42" s="78"/>
      <c r="J42" s="78"/>
      <c r="K42" s="78"/>
    </row>
    <row r="43" spans="2:17" ht="15.75" x14ac:dyDescent="0.25">
      <c r="B43" s="78"/>
      <c r="C43" s="78"/>
      <c r="D43" s="516"/>
      <c r="E43" s="78"/>
      <c r="F43" s="56"/>
      <c r="G43" s="516"/>
      <c r="H43" s="516"/>
      <c r="I43" s="56"/>
      <c r="J43" s="56"/>
      <c r="K43" s="78"/>
    </row>
    <row r="44" spans="2:17" ht="15.75" x14ac:dyDescent="0.25">
      <c r="B44" s="78"/>
      <c r="C44" s="78"/>
      <c r="D44" s="516"/>
      <c r="E44" s="78"/>
      <c r="F44" s="56"/>
      <c r="G44" s="516"/>
      <c r="H44" s="516"/>
      <c r="I44" s="56"/>
      <c r="J44" s="56"/>
      <c r="K44" s="78"/>
    </row>
    <row r="45" spans="2:17" ht="15.75" x14ac:dyDescent="0.25">
      <c r="B45" s="78"/>
      <c r="C45" s="78"/>
      <c r="D45" s="517"/>
      <c r="E45" s="78"/>
      <c r="F45" s="56"/>
      <c r="G45" s="517"/>
      <c r="H45" s="517"/>
      <c r="I45" s="56"/>
      <c r="J45" s="56"/>
      <c r="K45" s="78"/>
    </row>
    <row r="46" spans="2:17" ht="15.75" x14ac:dyDescent="0.25">
      <c r="B46" s="78"/>
      <c r="C46" s="78"/>
      <c r="D46" s="47" t="str">
        <f>'zdroj#1'!AC10</f>
        <v>Nevybráno</v>
      </c>
      <c r="E46" s="78"/>
      <c r="F46" s="56"/>
      <c r="G46" s="518" t="str">
        <f>'zdroj#1'!AC11</f>
        <v>Nejprve vyber HA</v>
      </c>
      <c r="H46" s="518"/>
      <c r="I46" s="46"/>
      <c r="J46" s="46"/>
      <c r="K46" s="78"/>
    </row>
    <row r="47" spans="2:17" ht="15.75" x14ac:dyDescent="0.25">
      <c r="B47" s="78"/>
      <c r="C47" s="78"/>
      <c r="D47" s="60" t="s">
        <v>152</v>
      </c>
      <c r="E47" s="78"/>
      <c r="F47" s="78"/>
      <c r="G47" s="516" t="s">
        <v>153</v>
      </c>
      <c r="H47" s="516"/>
      <c r="I47" s="56"/>
      <c r="J47" s="56"/>
      <c r="K47" s="78"/>
    </row>
    <row r="48" spans="2:17" x14ac:dyDescent="0.25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1" ht="15" customHeight="1" x14ac:dyDescent="0.25">
      <c r="B49" s="78"/>
      <c r="C49" s="78"/>
      <c r="D49" s="78"/>
      <c r="E49" s="78"/>
      <c r="F49" s="56"/>
      <c r="G49" s="56"/>
      <c r="H49" s="56"/>
      <c r="I49" s="78"/>
      <c r="J49" s="78"/>
      <c r="K49" s="78"/>
    </row>
    <row r="50" spans="2:11" ht="15" customHeight="1" x14ac:dyDescent="0.25">
      <c r="B50" s="78"/>
      <c r="C50" s="78"/>
      <c r="D50" s="78"/>
      <c r="E50" s="78"/>
      <c r="F50" s="56"/>
      <c r="G50" s="56"/>
      <c r="H50" s="56"/>
      <c r="I50" s="78"/>
      <c r="J50" s="78"/>
      <c r="K50" s="78"/>
    </row>
    <row r="51" spans="2:11" ht="15" customHeight="1" x14ac:dyDescent="0.25">
      <c r="B51" s="78"/>
      <c r="C51" s="78"/>
      <c r="D51" s="78"/>
      <c r="E51" s="566"/>
      <c r="F51" s="566"/>
      <c r="G51" s="56"/>
      <c r="H51" s="56"/>
      <c r="I51" s="78"/>
      <c r="J51" s="78"/>
      <c r="K51" s="78"/>
    </row>
    <row r="52" spans="2:11" ht="15.75" x14ac:dyDescent="0.25">
      <c r="B52" s="78"/>
      <c r="C52" s="78"/>
      <c r="D52" s="78"/>
      <c r="E52" s="566"/>
      <c r="F52" s="566"/>
      <c r="G52" s="56"/>
      <c r="H52" s="56"/>
      <c r="I52" s="78"/>
      <c r="J52" s="78"/>
      <c r="K52" s="78"/>
    </row>
    <row r="53" spans="2:11" ht="15.75" x14ac:dyDescent="0.25">
      <c r="B53" s="78"/>
      <c r="C53" s="78"/>
      <c r="D53" s="78"/>
      <c r="E53" s="566"/>
      <c r="F53" s="566"/>
      <c r="G53" s="56"/>
      <c r="H53" s="56"/>
      <c r="I53" s="78"/>
      <c r="J53" s="78"/>
      <c r="K53" s="78"/>
    </row>
    <row r="54" spans="2:11" ht="15.75" customHeight="1" x14ac:dyDescent="0.25">
      <c r="B54" s="78"/>
      <c r="C54" s="78"/>
      <c r="D54" s="78"/>
      <c r="E54" s="567"/>
      <c r="F54" s="567"/>
      <c r="G54" s="78"/>
      <c r="H54" s="78"/>
      <c r="I54" s="78"/>
      <c r="J54" s="78"/>
      <c r="K54" s="78"/>
    </row>
    <row r="55" spans="2:11" ht="15.75" x14ac:dyDescent="0.25">
      <c r="B55" s="78"/>
      <c r="C55" s="78"/>
      <c r="D55" s="78"/>
      <c r="E55" s="518" t="str">
        <f>'Hodnocení#1'!D13</f>
        <v>Nejprve vyber HA</v>
      </c>
      <c r="F55" s="518"/>
      <c r="G55" s="78"/>
      <c r="H55" s="78"/>
      <c r="I55" s="78"/>
      <c r="J55" s="78"/>
      <c r="K55" s="78"/>
    </row>
    <row r="56" spans="2:11" ht="15.75" x14ac:dyDescent="0.25">
      <c r="B56" s="78"/>
      <c r="C56" s="78"/>
      <c r="D56" s="78"/>
      <c r="E56" s="516" t="s">
        <v>201</v>
      </c>
      <c r="F56" s="516"/>
      <c r="G56" s="78"/>
      <c r="H56" s="78"/>
      <c r="I56" s="78"/>
      <c r="J56" s="78"/>
      <c r="K56" s="312" t="s">
        <v>441</v>
      </c>
    </row>
    <row r="57" spans="2:11" x14ac:dyDescent="0.25">
      <c r="B57" s="78"/>
      <c r="C57" s="78"/>
      <c r="D57" s="78"/>
      <c r="E57" s="78"/>
      <c r="F57" s="78"/>
      <c r="G57" s="78"/>
      <c r="H57" s="78"/>
      <c r="I57" s="78"/>
      <c r="J57" s="78"/>
      <c r="K57" s="312"/>
    </row>
    <row r="58" spans="2:11" x14ac:dyDescent="0.25">
      <c r="B58" s="78"/>
      <c r="C58" s="78"/>
      <c r="D58" s="78"/>
      <c r="E58" s="78"/>
      <c r="F58" s="78"/>
      <c r="G58" s="78"/>
      <c r="H58" s="78"/>
      <c r="I58" s="78"/>
      <c r="J58" s="78"/>
      <c r="K58" s="78"/>
    </row>
    <row r="59" spans="2:11" x14ac:dyDescent="0.25">
      <c r="B59" s="78"/>
      <c r="C59" s="78"/>
      <c r="D59" s="78"/>
      <c r="E59" s="78"/>
      <c r="F59" s="78"/>
      <c r="G59" s="78"/>
      <c r="H59" s="78"/>
      <c r="I59" s="78"/>
      <c r="J59" s="78"/>
      <c r="K59" s="78"/>
    </row>
  </sheetData>
  <sheetProtection algorithmName="SHA-512" hashValue="5Y8aPn5PBfqmBUEDlqoLCeeTCcBUs+xUPJHFSKPEfAuLgos6xy6jEtfHJYzOysApy1RQ7Sv2IeypAgtegtRhQQ==" saltValue="gye7bphgkZiSTQuHjN7AfA==" spinCount="100000" sheet="1" selectLockedCells="1"/>
  <mergeCells count="65">
    <mergeCell ref="E56:F56"/>
    <mergeCell ref="E51:F54"/>
    <mergeCell ref="N34:Q34"/>
    <mergeCell ref="N37:Q37"/>
    <mergeCell ref="G18:H18"/>
    <mergeCell ref="G19:H19"/>
    <mergeCell ref="G20:H20"/>
    <mergeCell ref="E29:F29"/>
    <mergeCell ref="E55:F55"/>
    <mergeCell ref="G21:H21"/>
    <mergeCell ref="G22:H22"/>
    <mergeCell ref="E38:H39"/>
    <mergeCell ref="E34:H35"/>
    <mergeCell ref="E36:H37"/>
    <mergeCell ref="E33:F33"/>
    <mergeCell ref="G33:H33"/>
    <mergeCell ref="C2:H2"/>
    <mergeCell ref="B5:C5"/>
    <mergeCell ref="B6:C6"/>
    <mergeCell ref="B7:C7"/>
    <mergeCell ref="N30:Q30"/>
    <mergeCell ref="E12:F12"/>
    <mergeCell ref="G12:H12"/>
    <mergeCell ref="E13:F13"/>
    <mergeCell ref="G13:H13"/>
    <mergeCell ref="E15:F15"/>
    <mergeCell ref="G15:H15"/>
    <mergeCell ref="G23:H23"/>
    <mergeCell ref="G24:H24"/>
    <mergeCell ref="E16:F16"/>
    <mergeCell ref="G16:H16"/>
    <mergeCell ref="K23:K24"/>
    <mergeCell ref="B8:C8"/>
    <mergeCell ref="B9:C9"/>
    <mergeCell ref="B10:C10"/>
    <mergeCell ref="F10:H10"/>
    <mergeCell ref="D10:E10"/>
    <mergeCell ref="B26:B31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B18:B24"/>
    <mergeCell ref="E28:F28"/>
    <mergeCell ref="G26:H26"/>
    <mergeCell ref="G27:H27"/>
    <mergeCell ref="E32:F32"/>
    <mergeCell ref="G32:H32"/>
    <mergeCell ref="E31:F31"/>
    <mergeCell ref="G29:H29"/>
    <mergeCell ref="G30:H30"/>
    <mergeCell ref="G31:H31"/>
    <mergeCell ref="G28:H28"/>
    <mergeCell ref="D43:D45"/>
    <mergeCell ref="G43:H45"/>
    <mergeCell ref="G46:H46"/>
    <mergeCell ref="G47:H47"/>
    <mergeCell ref="I30:J30"/>
    <mergeCell ref="E30:F30"/>
    <mergeCell ref="D40:H41"/>
  </mergeCells>
  <conditionalFormatting sqref="E36:H37">
    <cfRule type="containsText" dxfId="3" priority="6" operator="containsText" text="zamítnut">
      <formula>NOT(ISERROR(SEARCH("zamítnut",E36)))</formula>
    </cfRule>
  </conditionalFormatting>
  <conditionalFormatting sqref="E33:I33">
    <cfRule type="containsText" dxfId="1" priority="8" operator="containsText" text="zamítnuto">
      <formula>NOT(ISERROR(SEARCH("zamítnuto",E33)))</formula>
    </cfRule>
  </conditionalFormatting>
  <conditionalFormatting sqref="I30 K30">
    <cfRule type="containsText" dxfId="0" priority="5" operator="containsText" text="Chyba">
      <formula>NOT(ISERROR(SEARCH("Chyba",I30)))</formula>
    </cfRule>
  </conditionalFormatting>
  <pageMargins left="0.7" right="0.7" top="0.78740157499999996" bottom="0.78740157499999996" header="0.3" footer="0.3"/>
  <pageSetup paperSize="9" scale="64" orientation="portrait" r:id="rId1"/>
  <rowBreaks count="1" manualBreakCount="1">
    <brk id="24" max="7" man="1"/>
  </rowBreaks>
  <ignoredErrors>
    <ignoredError sqref="D20" numberStoredAsText="1"/>
    <ignoredError sqref="I30:K30 E32 G32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Drop Down 6">
              <controlPr locked="0" defaultSize="0" print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Drop Down 7">
              <controlPr locked="0" defaultSize="0" print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locked="0" defaultSize="0" autoFill="0" autoLine="0" autoPict="0">
                <anchor moveWithCells="1">
                  <from>
                    <xdr:col>10</xdr:col>
                    <xdr:colOff>466725</xdr:colOff>
                    <xdr:row>55</xdr:row>
                    <xdr:rowOff>152400</xdr:rowOff>
                  </from>
                  <to>
                    <xdr:col>10</xdr:col>
                    <xdr:colOff>885825</xdr:colOff>
                    <xdr:row>56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A2B15-CA83-4DA8-AC93-63132011C40B}">
            <xm:f>'zdroj#1'!$T$16=TRUE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D12:H13</xm:sqref>
        </x14:conditionalFormatting>
        <x14:conditionalFormatting xmlns:xm="http://schemas.microsoft.com/office/excel/2006/main">
          <x14:cfRule type="expression" priority="3" id="{EF4E272A-F41A-4AE1-AA70-4A894CD94D77}">
            <xm:f>'zdroj#1'!$T$16=TRUE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D43:H47 E51:F57</xm:sqref>
        </x14:conditionalFormatting>
        <x14:conditionalFormatting xmlns:xm="http://schemas.microsoft.com/office/excel/2006/main">
          <x14:cfRule type="expression" priority="7" id="{449CBC34-FB91-4385-8794-3EBACEEFC1F4}">
            <xm:f>'zdroj#1'!$S$18=2</xm:f>
            <x14:dxf>
              <font>
                <b/>
                <i val="0"/>
                <color theme="1"/>
              </font>
              <fill>
                <patternFill>
                  <bgColor theme="5" tint="0.59996337778862885"/>
                </patternFill>
              </fill>
            </x14:dxf>
          </x14:cfRule>
          <xm:sqref>E34:H35</xm:sqref>
        </x14:conditionalFormatting>
        <x14:conditionalFormatting xmlns:xm="http://schemas.microsoft.com/office/excel/2006/main">
          <x14:cfRule type="expression" priority="4" id="{DA2D0AA6-F394-46A4-84C1-AFF28EF171DB}">
            <xm:f>'zdroj#1'!$S$18=3</xm:f>
            <x14:dxf>
              <font>
                <b/>
                <i val="0"/>
                <color theme="1"/>
              </font>
              <fill>
                <patternFill>
                  <bgColor rgb="FFFFC000"/>
                </patternFill>
              </fill>
            </x14:dxf>
          </x14:cfRule>
          <xm:sqref>E38:H39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300-000000000000}">
          <x14:formula1>
            <xm:f>'zdroj#1'!$O$47:$O$51</xm:f>
          </x14:formula1>
          <xm:sqref>G18:H18</xm:sqref>
        </x14:dataValidation>
        <x14:dataValidation type="list" allowBlank="1" showInputMessage="1" showErrorMessage="1" xr:uid="{00000000-0002-0000-0300-000001000000}">
          <x14:formula1>
            <xm:f>'zdroj#1'!$P$47:$P$50</xm:f>
          </x14:formula1>
          <xm:sqref>G19:H19</xm:sqref>
        </x14:dataValidation>
        <x14:dataValidation type="list" allowBlank="1" showInputMessage="1" showErrorMessage="1" xr:uid="{00000000-0002-0000-0300-000002000000}">
          <x14:formula1>
            <xm:f>'zdroj#1'!$Q$47:$Q$49</xm:f>
          </x14:formula1>
          <xm:sqref>G20:H20</xm:sqref>
        </x14:dataValidation>
        <x14:dataValidation type="list" allowBlank="1" showInputMessage="1" showErrorMessage="1" xr:uid="{00000000-0002-0000-0300-000003000000}">
          <x14:formula1>
            <xm:f>'zdroj#1'!$R$47:$R$51</xm:f>
          </x14:formula1>
          <xm:sqref>G21:H21</xm:sqref>
        </x14:dataValidation>
        <x14:dataValidation type="list" allowBlank="1" showInputMessage="1" showErrorMessage="1" xr:uid="{00000000-0002-0000-0300-000004000000}">
          <x14:formula1>
            <xm:f>'zdroj#1'!$S$47:$S$51</xm:f>
          </x14:formula1>
          <xm:sqref>G22:H22</xm:sqref>
        </x14:dataValidation>
        <x14:dataValidation type="list" allowBlank="1" showInputMessage="1" showErrorMessage="1" xr:uid="{00000000-0002-0000-0300-000005000000}">
          <x14:formula1>
            <xm:f>'zdroj#1'!$T$47:$T$53</xm:f>
          </x14:formula1>
          <xm:sqref>G23:H24</xm:sqref>
        </x14:dataValidation>
        <x14:dataValidation type="list" allowBlank="1" showInputMessage="1" showErrorMessage="1" xr:uid="{00000000-0002-0000-0300-000006000000}">
          <x14:formula1>
            <xm:f>'zdroj#1'!$U$47:$U$54</xm:f>
          </x14:formula1>
          <xm:sqref>G26:H26</xm:sqref>
        </x14:dataValidation>
        <x14:dataValidation type="list" allowBlank="1" showInputMessage="1" showErrorMessage="1" xr:uid="{00000000-0002-0000-0300-000007000000}">
          <x14:formula1>
            <xm:f>'zdroj#1'!$V$47:$V$51</xm:f>
          </x14:formula1>
          <xm:sqref>G28:H28</xm:sqref>
        </x14:dataValidation>
        <x14:dataValidation type="list" allowBlank="1" showInputMessage="1" showErrorMessage="1" xr:uid="{00000000-0002-0000-0300-000008000000}">
          <x14:formula1>
            <xm:f>'zdroj#1'!$W$47:$W$51</xm:f>
          </x14:formula1>
          <xm:sqref>G29:H30</xm:sqref>
        </x14:dataValidation>
        <x14:dataValidation type="list" allowBlank="1" showInputMessage="1" showErrorMessage="1" xr:uid="{00000000-0002-0000-0300-000009000000}">
          <x14:formula1>
            <xm:f>'zdroj#1'!$X$47:$X$49</xm:f>
          </x14:formula1>
          <xm:sqref>G31:H31</xm:sqref>
        </x14:dataValidation>
        <x14:dataValidation type="list" allowBlank="1" showInputMessage="1" showErrorMessage="1" xr:uid="{00000000-0002-0000-0300-00000A000000}">
          <x14:formula1>
            <xm:f>'zdroj#1'!$N$47:$N$50</xm:f>
          </x14:formula1>
          <xm:sqref>G16:H16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74"/>
  <sheetViews>
    <sheetView zoomScale="85" zoomScaleNormal="85" workbookViewId="0">
      <selection activeCell="S14" sqref="S14"/>
    </sheetView>
  </sheetViews>
  <sheetFormatPr defaultRowHeight="12.75" x14ac:dyDescent="0.2"/>
  <cols>
    <col min="1" max="1" width="9.140625" style="2"/>
    <col min="2" max="2" width="21.85546875" style="2" bestFit="1" customWidth="1"/>
    <col min="3" max="3" width="9.140625" style="2"/>
    <col min="4" max="4" width="9.7109375" style="2" customWidth="1"/>
    <col min="5" max="5" width="10.42578125" style="2" bestFit="1" customWidth="1"/>
    <col min="6" max="10" width="9.140625" style="2"/>
    <col min="11" max="11" width="13.5703125" style="2" customWidth="1"/>
    <col min="12" max="12" width="9.140625" style="2"/>
    <col min="13" max="13" width="11" style="2" customWidth="1"/>
    <col min="14" max="15" width="9.140625" style="2"/>
    <col min="16" max="17" width="14.5703125" style="2" bestFit="1" customWidth="1"/>
    <col min="18" max="22" width="9.140625" style="2"/>
    <col min="23" max="23" width="10.7109375" style="2" customWidth="1"/>
    <col min="24" max="24" width="17" style="2" bestFit="1" customWidth="1"/>
    <col min="25" max="25" width="15.140625" style="2" bestFit="1" customWidth="1"/>
    <col min="26" max="27" width="9.140625" style="2"/>
    <col min="28" max="28" width="10.42578125" style="2" bestFit="1" customWidth="1"/>
    <col min="29" max="29" width="19.85546875" style="2" customWidth="1"/>
    <col min="30" max="16384" width="9.140625" style="2"/>
  </cols>
  <sheetData>
    <row r="1" spans="2:30" x14ac:dyDescent="0.2">
      <c r="B1" s="2" t="s">
        <v>377</v>
      </c>
      <c r="C1" s="2">
        <v>1</v>
      </c>
      <c r="D1" s="2" t="s">
        <v>376</v>
      </c>
      <c r="G1" s="2">
        <f>CHOOSE(C1,0,"A","B","C",0)</f>
        <v>0</v>
      </c>
      <c r="H1" s="2">
        <f>IF(OR(G1="A",G1="B"),5,IF(G1="C",1,0))</f>
        <v>0</v>
      </c>
    </row>
    <row r="2" spans="2:30" ht="15" x14ac:dyDescent="0.25">
      <c r="B2" s="5" t="s">
        <v>19</v>
      </c>
      <c r="C2" s="2">
        <v>1</v>
      </c>
      <c r="D2" s="5" t="s">
        <v>23</v>
      </c>
      <c r="G2" s="2">
        <f>CHOOSE(C2,0,"A","B","C",0)</f>
        <v>0</v>
      </c>
      <c r="H2" s="2">
        <f>IF(OR(G2="A",G2="B"),5,IF(G2="C",1,0))</f>
        <v>0</v>
      </c>
      <c r="J2" s="2">
        <v>1</v>
      </c>
      <c r="K2" s="2" t="s">
        <v>9</v>
      </c>
      <c r="Z2" s="20" t="s">
        <v>233</v>
      </c>
      <c r="AA2" s="20" t="s">
        <v>234</v>
      </c>
    </row>
    <row r="3" spans="2:30" ht="15" x14ac:dyDescent="0.25">
      <c r="B3" s="5" t="s">
        <v>20</v>
      </c>
      <c r="C3" s="2">
        <v>1</v>
      </c>
      <c r="D3" s="6" t="s">
        <v>24</v>
      </c>
      <c r="G3" s="2">
        <f>CHOOSE(C3,0,"A","B","C",0)</f>
        <v>0</v>
      </c>
      <c r="H3" s="2">
        <f>IF(OR(G3="A",G3="B"),5,IF(G3="C",1,0))</f>
        <v>0</v>
      </c>
      <c r="J3" s="2">
        <v>1</v>
      </c>
      <c r="K3" s="3" t="s">
        <v>10</v>
      </c>
      <c r="X3"/>
      <c r="Y3" t="s">
        <v>202</v>
      </c>
      <c r="Z3" s="20">
        <v>1</v>
      </c>
      <c r="AA3" s="2">
        <v>1</v>
      </c>
    </row>
    <row r="4" spans="2:30" ht="15" x14ac:dyDescent="0.25">
      <c r="B4" s="5" t="s">
        <v>319</v>
      </c>
      <c r="D4" s="7" t="s">
        <v>25</v>
      </c>
      <c r="H4" s="17" t="str">
        <f>IF(SUM(H1:H3)=0,"Irelevantní",IF(AND(SUM(H1:H3)&gt;=1,SUM(H1:H3)&lt;=3),2,IF(AND(SUM(H1:H3)&gt;=5,SUM(H1:H3)&lt;=7),7,10)))</f>
        <v>Irelevantní</v>
      </c>
      <c r="K4" s="4" t="s">
        <v>11</v>
      </c>
      <c r="W4" s="2">
        <v>1</v>
      </c>
      <c r="X4" s="21" t="s">
        <v>203</v>
      </c>
      <c r="Y4" s="22" t="s">
        <v>204</v>
      </c>
      <c r="Z4" s="23">
        <v>2</v>
      </c>
    </row>
    <row r="5" spans="2:30" ht="15" x14ac:dyDescent="0.25">
      <c r="B5" s="5" t="s">
        <v>319</v>
      </c>
      <c r="C5" s="2">
        <v>1</v>
      </c>
      <c r="D5" s="2" t="s">
        <v>129</v>
      </c>
      <c r="J5" s="2" t="str">
        <f>CHOOSE(J2,"vyberte Opatření#1 na záložce Projekt#1",K3,K4)</f>
        <v>vyberte Opatření#1 na záložce Projekt#1</v>
      </c>
      <c r="K5" s="2" t="str">
        <f>CHOOSE(J2,"Zvolte si Opatření #1",K3,K4,)</f>
        <v>Zvolte si Opatření #1</v>
      </c>
      <c r="M5" s="2" t="str">
        <f>IF(K5="Zvolte si Opatření #1","#1 Nevybráno",K5)</f>
        <v>#1 Nevybráno</v>
      </c>
      <c r="W5" s="2">
        <v>2</v>
      </c>
      <c r="X5" s="1" t="s">
        <v>205</v>
      </c>
      <c r="Y5" s="24" t="s">
        <v>206</v>
      </c>
      <c r="Z5" s="25">
        <v>3</v>
      </c>
    </row>
    <row r="6" spans="2:30" ht="15" x14ac:dyDescent="0.25">
      <c r="B6" s="5" t="s">
        <v>319</v>
      </c>
      <c r="C6" s="2">
        <v>1</v>
      </c>
      <c r="D6" s="8" t="str">
        <f>CHOOSE($C$1,$B$1,B2,B7,B33,$D$5)</f>
        <v>Vyberte poté ukazatele překročení</v>
      </c>
      <c r="E6" s="8" t="str">
        <f>CHOOSE($C$2,B1,B2,B7,B33,$D$5)</f>
        <v>Vyberte poté ukazatele překročení</v>
      </c>
      <c r="F6" s="8" t="str">
        <f>CHOOSE($C$3,$B$1,B2,B7,B33,$D$5)</f>
        <v>Vyberte poté ukazatele překročení</v>
      </c>
      <c r="J6" s="2" t="str">
        <f>CHOOSE(J3,"vyberte Opatření#2 na listě Projekt#1 je-li relevantní",K3,K4)</f>
        <v>vyberte Opatření#2 na listě Projekt#1 je-li relevantní</v>
      </c>
      <c r="K6" s="2" t="str">
        <f>CHOOSE(J3,"Zvolte si Opatření #2 je-li relevantní",K3,K4,)</f>
        <v>Zvolte si Opatření #2 je-li relevantní</v>
      </c>
      <c r="M6" s="2" t="str">
        <f>IF(K6="Zvolte si Opatření #2 je-li relevantní","",K6)</f>
        <v/>
      </c>
      <c r="W6" s="2">
        <v>3</v>
      </c>
      <c r="X6" s="26" t="s">
        <v>207</v>
      </c>
      <c r="Y6" s="24" t="s">
        <v>208</v>
      </c>
      <c r="Z6" s="25">
        <v>4</v>
      </c>
    </row>
    <row r="7" spans="2:30" ht="15" x14ac:dyDescent="0.25">
      <c r="B7" s="6" t="s">
        <v>37</v>
      </c>
      <c r="C7" s="2">
        <v>1</v>
      </c>
      <c r="D7" s="8" t="str">
        <f>CHOOSE($C$1,"x",B3,B8,B34,$D$5)</f>
        <v>x</v>
      </c>
      <c r="E7" s="8" t="str">
        <f>CHOOSE($C$2,"x",B3,B8,B34,$D$5)</f>
        <v>x</v>
      </c>
      <c r="F7" s="8" t="str">
        <f>CHOOSE($C$3,"x",B3,B8,B34,$D$5)</f>
        <v>x</v>
      </c>
      <c r="W7" s="2">
        <v>4</v>
      </c>
      <c r="X7" s="27" t="s">
        <v>209</v>
      </c>
      <c r="Y7" s="28" t="s">
        <v>210</v>
      </c>
      <c r="Z7" s="25">
        <v>5</v>
      </c>
      <c r="AB7" s="2">
        <f>IF(X10=X4,1,IF(X10=X5,2,IF(X10=X6,3,IF(X10=X7,4,IF(X10=X8,5,IF(X10=X9,6,0))))))</f>
        <v>0</v>
      </c>
    </row>
    <row r="8" spans="2:30" ht="15" x14ac:dyDescent="0.25">
      <c r="B8" s="6" t="s">
        <v>26</v>
      </c>
      <c r="D8" s="8" t="str">
        <f>CHOOSE($C$1,"x",B4,B9,B35,$D$5)</f>
        <v>x</v>
      </c>
      <c r="E8" s="8" t="str">
        <f>CHOOSE($C$2,"x",B4,B9,B35,$D$5)</f>
        <v>x</v>
      </c>
      <c r="F8" s="8" t="str">
        <f>CHOOSE($C$3,"x",B4,B9,B35,$D$5)</f>
        <v>x</v>
      </c>
      <c r="J8" s="2">
        <v>1</v>
      </c>
      <c r="K8" s="2" t="s">
        <v>72</v>
      </c>
      <c r="M8" s="9" t="str">
        <f>IF(J8=2,"Irelevantní","Vyber limitu")</f>
        <v>Vyber limitu</v>
      </c>
      <c r="N8" s="16">
        <v>1</v>
      </c>
      <c r="O8" s="2" t="str">
        <f>IF(J9=2,"Irelevantní","Vyber limitu")</f>
        <v>Vyber limitu</v>
      </c>
      <c r="Q8" s="2">
        <f>IF(AND(N8=2,J8&gt;2),5,IF(AND(N8=3,J8&gt;2),3,0))</f>
        <v>0</v>
      </c>
      <c r="W8" s="2">
        <v>5</v>
      </c>
      <c r="X8" s="29" t="s">
        <v>211</v>
      </c>
      <c r="Y8" s="30" t="s">
        <v>212</v>
      </c>
      <c r="Z8" s="25">
        <v>6</v>
      </c>
      <c r="AB8" s="2" t="str">
        <f>IFERROR(CHOOSE($AB$7,X5,Y11,Y5,Y7,Y8,Y4),"Nejprve vyber HA")</f>
        <v>Nejprve vyber HA</v>
      </c>
    </row>
    <row r="9" spans="2:30" ht="15" x14ac:dyDescent="0.25">
      <c r="B9" s="6" t="s">
        <v>27</v>
      </c>
      <c r="D9" s="8" t="str">
        <f>CHOOSE($C$1,"x",B5,B10,B36,$D$5)</f>
        <v>x</v>
      </c>
      <c r="E9" s="8" t="str">
        <f>CHOOSE($C$2,"x",B5,B10,B36,$D$5)</f>
        <v>x</v>
      </c>
      <c r="F9" s="8" t="str">
        <f>CHOOSE($C$3,"x",B5,B10,B36,$D$5)</f>
        <v>x</v>
      </c>
      <c r="J9" s="2">
        <v>1</v>
      </c>
      <c r="K9" s="2" t="s">
        <v>129</v>
      </c>
      <c r="M9" s="9" t="s">
        <v>73</v>
      </c>
      <c r="N9" s="16">
        <v>1</v>
      </c>
      <c r="O9" s="9" t="s">
        <v>73</v>
      </c>
      <c r="Q9" s="2">
        <f>IF(AND(N9=2,J9&gt;2),5,IF(AND(N9=3,J9&gt;2),3,0))</f>
        <v>0</v>
      </c>
      <c r="W9" s="2">
        <v>6</v>
      </c>
      <c r="X9" t="s">
        <v>213</v>
      </c>
      <c r="Y9" s="31" t="s">
        <v>205</v>
      </c>
      <c r="Z9" s="25">
        <v>7</v>
      </c>
      <c r="AB9" s="2" t="str">
        <f>IFERROR(CHOOSE($AB$7,X6,Y12,Y6,Y14,Y18,Y10),"Nejprve vyber HA")</f>
        <v>Nejprve vyber HA</v>
      </c>
    </row>
    <row r="10" spans="2:30" ht="15" x14ac:dyDescent="0.25">
      <c r="B10" s="6" t="s">
        <v>28</v>
      </c>
      <c r="C10" s="10" t="s">
        <v>71</v>
      </c>
      <c r="D10" s="8" t="str">
        <f>CHOOSE($C$1,"x",B6,B11,B37,$D$5)</f>
        <v>x</v>
      </c>
      <c r="E10" s="8" t="str">
        <f>CHOOSE($C$2,"x",B6,B11,B37,$D$5)</f>
        <v>x</v>
      </c>
      <c r="F10" s="8" t="str">
        <f>CHOOSE($C$3,"x",B6,B11,B37,$D$5)</f>
        <v>x</v>
      </c>
      <c r="K10" s="13" t="s">
        <v>54</v>
      </c>
      <c r="M10" s="9" t="s">
        <v>74</v>
      </c>
      <c r="O10" s="9" t="s">
        <v>74</v>
      </c>
      <c r="Q10" s="17" t="str">
        <f>IF(SUM(Q8:Q9)=0,"Irelevantní",MAX(Q8:Q9))</f>
        <v>Irelevantní</v>
      </c>
      <c r="X10" s="15" t="str">
        <f>CHOOSE(Z3,"Nejprve vyber HA",X9,X6,X6,X7,X8,X5,X9,X5,X5,X5,X7,X6,X7,X6,X8,X7,X9,X6,X8,X9,X5,X9,X8,X5,X8,X9,X8,X7,X9,X5,X6,X7)</f>
        <v>Nejprve vyber HA</v>
      </c>
      <c r="Y10" s="22" t="s">
        <v>214</v>
      </c>
      <c r="Z10" s="25">
        <v>8</v>
      </c>
      <c r="AB10" s="2" t="str">
        <f>IFERROR(CHOOSE($AB$7,X7,Y13,Y15,Y16,Y22,Y23),"Nejprve vyber HA")</f>
        <v>Nejprve vyber HA</v>
      </c>
      <c r="AC10" s="17" t="str">
        <f>CHOOSE(Z3,"Nevybráno",Y4,Y5,Y6,Y7,Y8,Y9,Y10,Y11,Y12,Y13,Y14,Y15,Y16,Y17,Y18,Y19,Y20,Y21,Y22,Y23,Y24,Y25,Y26,Y27,Y28,Y29,Y30,Y31,Y32,Y33)</f>
        <v>Nevybráno</v>
      </c>
      <c r="AD10" s="2" t="s">
        <v>370</v>
      </c>
    </row>
    <row r="11" spans="2:30" ht="15" x14ac:dyDescent="0.25">
      <c r="B11" s="6" t="s">
        <v>29</v>
      </c>
      <c r="C11" s="9"/>
      <c r="D11" s="8" t="str">
        <f>CHOOSE($C$1,"x","x",B12,B38,$D$5)</f>
        <v>x</v>
      </c>
      <c r="E11" s="8" t="str">
        <f>CHOOSE($C$2,"x","x",B12,B38,$D$5)</f>
        <v>x</v>
      </c>
      <c r="F11" s="8" t="str">
        <f>CHOOSE($C$3,"x","x",B12,B38,$D$5)</f>
        <v>x</v>
      </c>
      <c r="K11" s="13" t="s">
        <v>19</v>
      </c>
      <c r="M11" s="9"/>
      <c r="X11"/>
      <c r="Y11" s="32" t="s">
        <v>215</v>
      </c>
      <c r="Z11" s="25">
        <v>9</v>
      </c>
      <c r="AB11" s="2" t="str">
        <f>IFERROR(CHOOSE($AB$7,X8,Y24,Y21,Y31,Y28,Y25),"Nejprve vyber HA")</f>
        <v>Nejprve vyber HA</v>
      </c>
      <c r="AC11" s="17" t="str">
        <f>CHOOSE(AA3,AB8,AB9,AB10,AB11,AB12,AB13)</f>
        <v>Nejprve vyber HA</v>
      </c>
      <c r="AD11" s="2" t="s">
        <v>371</v>
      </c>
    </row>
    <row r="12" spans="2:30" ht="15" x14ac:dyDescent="0.25">
      <c r="B12" s="6" t="s">
        <v>30</v>
      </c>
      <c r="C12" s="9"/>
      <c r="D12" s="8" t="str">
        <f t="shared" ref="D12:D25" si="0">CHOOSE($C$1,"x","x",B13,B39,$D$5)</f>
        <v>x</v>
      </c>
      <c r="E12" s="8" t="str">
        <f t="shared" ref="E12:E25" si="1">CHOOSE($C$2,"x","x",B13,B39,$D$5)</f>
        <v>x</v>
      </c>
      <c r="F12" s="8" t="str">
        <f t="shared" ref="F12:F25" si="2">CHOOSE($C$3,"x","x",B13,B39,$D$5)</f>
        <v>x</v>
      </c>
      <c r="K12" s="13" t="s">
        <v>109</v>
      </c>
      <c r="N12" s="2" t="b">
        <v>0</v>
      </c>
      <c r="O12" s="2" t="s">
        <v>184</v>
      </c>
      <c r="X12"/>
      <c r="Y12" s="32" t="s">
        <v>216</v>
      </c>
      <c r="Z12" s="33">
        <v>10</v>
      </c>
      <c r="AB12" s="2" t="str">
        <f>IFERROR(CHOOSE($AB$7,X9,Y27,Y34,Y35,Y30,Y29),"Nejprve vyber HA")</f>
        <v>Nejprve vyber HA</v>
      </c>
      <c r="AC12" s="17" t="str">
        <f>IFERROR(IF(OR(Z3=7,Z3=15,Z3=17,Z3=18,Z3=24),X4,CHOOSE(AB7,X4,X5,X6,X7,X8,X9)),"Nejprve vyber HA")</f>
        <v>Nejprve vyber HA</v>
      </c>
      <c r="AD12" s="2" t="s">
        <v>372</v>
      </c>
    </row>
    <row r="13" spans="2:30" ht="15" x14ac:dyDescent="0.25">
      <c r="B13" s="6" t="s">
        <v>31</v>
      </c>
      <c r="C13" s="9"/>
      <c r="D13" s="8" t="str">
        <f t="shared" si="0"/>
        <v>x</v>
      </c>
      <c r="E13" s="8" t="str">
        <f t="shared" si="1"/>
        <v>x</v>
      </c>
      <c r="F13" s="8" t="str">
        <f t="shared" si="2"/>
        <v>x</v>
      </c>
      <c r="K13" s="13" t="s">
        <v>66</v>
      </c>
      <c r="O13" s="17" t="str">
        <f>IF(N12=TRUE,5,"Irelevantní")</f>
        <v>Irelevantní</v>
      </c>
      <c r="S13" s="8" t="s">
        <v>485</v>
      </c>
      <c r="X13"/>
      <c r="Y13" s="32" t="s">
        <v>217</v>
      </c>
      <c r="Z13" s="23">
        <v>11</v>
      </c>
      <c r="AB13" s="2" t="str">
        <f>IFERROR(CHOOSE($AB$7,"",Y33,"","","",Y32),"Nejprve vyber HA")</f>
        <v>Nejprve vyber HA</v>
      </c>
    </row>
    <row r="14" spans="2:30" ht="15" x14ac:dyDescent="0.25">
      <c r="B14" s="6" t="s">
        <v>32</v>
      </c>
      <c r="C14" s="9"/>
      <c r="D14" s="8" t="str">
        <f t="shared" si="0"/>
        <v>x</v>
      </c>
      <c r="E14" s="8" t="str">
        <f t="shared" si="1"/>
        <v>x</v>
      </c>
      <c r="F14" s="8" t="str">
        <f t="shared" si="2"/>
        <v>x</v>
      </c>
      <c r="K14" s="13" t="s">
        <v>76</v>
      </c>
      <c r="S14" s="8" t="s">
        <v>485</v>
      </c>
      <c r="T14" s="310" t="str">
        <f>IF(Pokyny_k_vyplnění!F4=Pokyny_k_vyplnění!K7,'zdroj#1'!S13,IF(Pokyny_k_vyplnění!K10=Pokyny_k_vyplnění!K7,'zdroj#1'!S14,"Výzva nevybrána"))</f>
        <v>Výzva 9/2023</v>
      </c>
      <c r="X14"/>
      <c r="Y14" s="28" t="s">
        <v>218</v>
      </c>
      <c r="Z14" s="25">
        <v>12</v>
      </c>
    </row>
    <row r="15" spans="2:30" ht="15" x14ac:dyDescent="0.25">
      <c r="B15" s="6" t="s">
        <v>43</v>
      </c>
      <c r="C15" s="9"/>
      <c r="D15" s="8" t="str">
        <f t="shared" si="0"/>
        <v>x</v>
      </c>
      <c r="E15" s="8" t="str">
        <f t="shared" si="1"/>
        <v>x</v>
      </c>
      <c r="F15" s="8" t="str">
        <f t="shared" si="2"/>
        <v>x</v>
      </c>
      <c r="K15" s="13" t="s">
        <v>75</v>
      </c>
      <c r="N15" s="2">
        <v>1</v>
      </c>
      <c r="O15" s="2" t="s">
        <v>136</v>
      </c>
      <c r="T15" s="310" t="str">
        <f>Pokyny_k_vyplnění!K10</f>
        <v>Výzva 9/2023</v>
      </c>
      <c r="X15"/>
      <c r="Y15" s="24" t="s">
        <v>219</v>
      </c>
      <c r="Z15" s="25">
        <v>13</v>
      </c>
    </row>
    <row r="16" spans="2:30" ht="15" x14ac:dyDescent="0.25">
      <c r="B16" s="6" t="s">
        <v>44</v>
      </c>
      <c r="C16" s="9"/>
      <c r="D16" s="8" t="str">
        <f t="shared" si="0"/>
        <v>x</v>
      </c>
      <c r="E16" s="8" t="str">
        <f t="shared" si="1"/>
        <v>x</v>
      </c>
      <c r="F16" s="8" t="str">
        <f t="shared" si="2"/>
        <v>x</v>
      </c>
      <c r="K16" s="13" t="s">
        <v>77</v>
      </c>
      <c r="O16" s="2" t="s">
        <v>138</v>
      </c>
      <c r="T16" s="311" t="b">
        <v>0</v>
      </c>
      <c r="U16" s="311" t="s">
        <v>440</v>
      </c>
      <c r="X16"/>
      <c r="Y16" s="28" t="s">
        <v>220</v>
      </c>
      <c r="Z16" s="25">
        <v>14</v>
      </c>
    </row>
    <row r="17" spans="2:30" ht="15" x14ac:dyDescent="0.25">
      <c r="B17" s="6" t="s">
        <v>38</v>
      </c>
      <c r="C17" s="9"/>
      <c r="D17" s="8" t="str">
        <f t="shared" si="0"/>
        <v>x</v>
      </c>
      <c r="E17" s="8" t="str">
        <f t="shared" si="1"/>
        <v>x</v>
      </c>
      <c r="F17" s="8" t="str">
        <f t="shared" si="2"/>
        <v>x</v>
      </c>
      <c r="K17" s="13" t="s">
        <v>78</v>
      </c>
      <c r="O17" s="2" t="s">
        <v>137</v>
      </c>
      <c r="T17" s="17" t="str">
        <f>CHOOSE(N15,"Irelevantní",15,12,9,6,1,"Irelevantní")</f>
        <v>Irelevantní</v>
      </c>
      <c r="X17"/>
      <c r="Y17" s="31" t="s">
        <v>207</v>
      </c>
      <c r="Z17" s="25">
        <v>15</v>
      </c>
    </row>
    <row r="18" spans="2:30" ht="15" x14ac:dyDescent="0.25">
      <c r="B18" s="6" t="s">
        <v>39</v>
      </c>
      <c r="C18" s="9"/>
      <c r="D18" s="8" t="str">
        <f t="shared" si="0"/>
        <v>x</v>
      </c>
      <c r="E18" s="8" t="str">
        <f t="shared" si="1"/>
        <v>x</v>
      </c>
      <c r="F18" s="8" t="str">
        <f t="shared" si="2"/>
        <v>x</v>
      </c>
      <c r="K18" s="13" t="s">
        <v>79</v>
      </c>
      <c r="O18" s="2" t="s">
        <v>139</v>
      </c>
      <c r="S18" s="17">
        <f>IF(Pokyny_k_vyplnění!K10=Pokyny_k_vyplnění!K6,1,IF(Pokyny_k_vyplnění!K10=Pokyny_k_vyplnění!K7,2,3))</f>
        <v>2</v>
      </c>
      <c r="X18"/>
      <c r="Y18" s="30" t="s">
        <v>221</v>
      </c>
      <c r="Z18" s="25">
        <v>16</v>
      </c>
    </row>
    <row r="19" spans="2:30" ht="15" x14ac:dyDescent="0.25">
      <c r="B19" s="6" t="s">
        <v>34</v>
      </c>
      <c r="C19" s="9"/>
      <c r="D19" s="8" t="str">
        <f t="shared" si="0"/>
        <v>x</v>
      </c>
      <c r="E19" s="8" t="str">
        <f t="shared" si="1"/>
        <v>x</v>
      </c>
      <c r="F19" s="8" t="str">
        <f t="shared" si="2"/>
        <v>x</v>
      </c>
      <c r="K19" s="13" t="s">
        <v>21</v>
      </c>
      <c r="L19" s="310" t="s">
        <v>462</v>
      </c>
      <c r="O19" s="2" t="s">
        <v>140</v>
      </c>
      <c r="X19"/>
      <c r="Y19" s="31" t="s">
        <v>209</v>
      </c>
      <c r="Z19" s="25">
        <v>17</v>
      </c>
    </row>
    <row r="20" spans="2:30" ht="15" x14ac:dyDescent="0.25">
      <c r="B20" s="6" t="s">
        <v>33</v>
      </c>
      <c r="C20" s="9"/>
      <c r="D20" s="8" t="str">
        <f t="shared" si="0"/>
        <v>x</v>
      </c>
      <c r="E20" s="8" t="str">
        <f t="shared" si="1"/>
        <v>x</v>
      </c>
      <c r="F20" s="8" t="str">
        <f t="shared" si="2"/>
        <v>x</v>
      </c>
      <c r="K20" s="14" t="s">
        <v>80</v>
      </c>
      <c r="O20" s="2" t="s">
        <v>141</v>
      </c>
      <c r="X20"/>
      <c r="Y20" s="31" t="s">
        <v>213</v>
      </c>
      <c r="Z20" s="25">
        <v>18</v>
      </c>
      <c r="AB20" s="2" t="b">
        <v>0</v>
      </c>
      <c r="AC20" s="2" t="s">
        <v>332</v>
      </c>
      <c r="AD20" s="2">
        <f>IF(AB20=TRUE,5,0)</f>
        <v>0</v>
      </c>
    </row>
    <row r="21" spans="2:30" ht="15" x14ac:dyDescent="0.25">
      <c r="B21" s="6" t="s">
        <v>36</v>
      </c>
      <c r="C21" s="9"/>
      <c r="D21" s="8" t="str">
        <f t="shared" si="0"/>
        <v>x</v>
      </c>
      <c r="E21" s="8" t="str">
        <f t="shared" si="1"/>
        <v>x</v>
      </c>
      <c r="F21" s="8" t="str">
        <f t="shared" si="2"/>
        <v>x</v>
      </c>
      <c r="K21" s="14" t="s">
        <v>26</v>
      </c>
      <c r="O21" s="2" t="s">
        <v>129</v>
      </c>
      <c r="X21"/>
      <c r="Y21" s="24" t="s">
        <v>222</v>
      </c>
      <c r="Z21" s="25">
        <v>19</v>
      </c>
      <c r="AB21" s="2" t="b">
        <v>0</v>
      </c>
      <c r="AC21" s="2" t="s">
        <v>333</v>
      </c>
      <c r="AD21" s="2">
        <f>IF(AB21=TRUE,5,0)</f>
        <v>0</v>
      </c>
    </row>
    <row r="22" spans="2:30" ht="15" x14ac:dyDescent="0.25">
      <c r="B22" s="6" t="s">
        <v>35</v>
      </c>
      <c r="C22" s="9"/>
      <c r="D22" s="8" t="str">
        <f t="shared" si="0"/>
        <v>x</v>
      </c>
      <c r="E22" s="8" t="str">
        <f t="shared" si="1"/>
        <v>x</v>
      </c>
      <c r="F22" s="8" t="str">
        <f t="shared" si="2"/>
        <v>x</v>
      </c>
      <c r="K22" s="14" t="s">
        <v>52</v>
      </c>
      <c r="N22" s="2">
        <v>1</v>
      </c>
      <c r="O22" s="2" t="s">
        <v>142</v>
      </c>
      <c r="X22"/>
      <c r="Y22" s="30" t="s">
        <v>223</v>
      </c>
      <c r="Z22" s="33">
        <v>20</v>
      </c>
    </row>
    <row r="23" spans="2:30" ht="15" x14ac:dyDescent="0.25">
      <c r="B23" s="6" t="s">
        <v>42</v>
      </c>
      <c r="C23" s="9"/>
      <c r="D23" s="8" t="str">
        <f t="shared" si="0"/>
        <v>x</v>
      </c>
      <c r="E23" s="8" t="str">
        <f t="shared" si="1"/>
        <v>x</v>
      </c>
      <c r="F23" s="8" t="str">
        <f t="shared" si="2"/>
        <v>x</v>
      </c>
      <c r="K23" s="352" t="s">
        <v>27</v>
      </c>
      <c r="O23" s="2" t="s">
        <v>143</v>
      </c>
      <c r="X23"/>
      <c r="Y23" s="22" t="s">
        <v>224</v>
      </c>
      <c r="Z23" s="23">
        <v>21</v>
      </c>
      <c r="AB23" s="17" t="str">
        <f>IF(SUM(AD20:AD21)=0,"Irelevantní",SUM(AD20:AD21))</f>
        <v>Irelevantní</v>
      </c>
      <c r="AC23" s="2" t="s">
        <v>158</v>
      </c>
    </row>
    <row r="24" spans="2:30" ht="15" x14ac:dyDescent="0.25">
      <c r="B24" s="6" t="s">
        <v>40</v>
      </c>
      <c r="C24" s="9"/>
      <c r="D24" s="8" t="str">
        <f t="shared" si="0"/>
        <v>x</v>
      </c>
      <c r="E24" s="8" t="str">
        <f t="shared" si="1"/>
        <v>x</v>
      </c>
      <c r="F24" s="8" t="str">
        <f t="shared" si="2"/>
        <v>x</v>
      </c>
      <c r="K24" s="14" t="s">
        <v>81</v>
      </c>
      <c r="O24" s="2" t="s">
        <v>144</v>
      </c>
      <c r="X24"/>
      <c r="Y24" s="32" t="s">
        <v>225</v>
      </c>
      <c r="Z24" s="25">
        <v>22</v>
      </c>
    </row>
    <row r="25" spans="2:30" ht="15" x14ac:dyDescent="0.25">
      <c r="B25" s="6" t="s">
        <v>47</v>
      </c>
      <c r="C25" s="11" t="s">
        <v>70</v>
      </c>
      <c r="D25" s="8" t="str">
        <f t="shared" si="0"/>
        <v>x</v>
      </c>
      <c r="E25" s="8" t="str">
        <f t="shared" si="1"/>
        <v>x</v>
      </c>
      <c r="F25" s="8" t="str">
        <f t="shared" si="2"/>
        <v>x</v>
      </c>
      <c r="K25" s="14" t="s">
        <v>82</v>
      </c>
      <c r="O25" s="2" t="s">
        <v>145</v>
      </c>
      <c r="T25" s="17" t="str">
        <f>CHOOSE(N22,"Irelevantní",15,12,9,6,1,"Irelevantní")</f>
        <v>Irelevantní</v>
      </c>
      <c r="X25"/>
      <c r="Y25" s="22" t="s">
        <v>469</v>
      </c>
      <c r="Z25" s="25">
        <v>23</v>
      </c>
    </row>
    <row r="26" spans="2:30" ht="15" x14ac:dyDescent="0.25">
      <c r="B26" s="6" t="s">
        <v>45</v>
      </c>
      <c r="C26" s="9"/>
      <c r="D26" s="8" t="str">
        <f t="shared" ref="D26:D31" si="3">CHOOSE($C$1,"x","x",B27,"x",$D$5)</f>
        <v>x</v>
      </c>
      <c r="E26" s="8" t="str">
        <f t="shared" ref="E26:E31" si="4">CHOOSE($C$2,"x","x",B27,"x",$D$5)</f>
        <v>x</v>
      </c>
      <c r="F26" s="8" t="str">
        <f t="shared" ref="F26:F31" si="5">CHOOSE($C$3,"x","x",B27,"x",$D$5)</f>
        <v>x</v>
      </c>
      <c r="K26" s="14" t="s">
        <v>29</v>
      </c>
      <c r="O26" s="2" t="s">
        <v>146</v>
      </c>
      <c r="X26"/>
      <c r="Y26" s="31" t="s">
        <v>211</v>
      </c>
      <c r="Z26" s="25">
        <v>24</v>
      </c>
      <c r="AB26" s="2">
        <v>0</v>
      </c>
    </row>
    <row r="27" spans="2:30" ht="15" x14ac:dyDescent="0.25">
      <c r="B27" s="6" t="s">
        <v>46</v>
      </c>
      <c r="C27" s="9"/>
      <c r="D27" s="8" t="str">
        <f t="shared" si="3"/>
        <v>x</v>
      </c>
      <c r="E27" s="8" t="str">
        <f t="shared" si="4"/>
        <v>x</v>
      </c>
      <c r="F27" s="8" t="str">
        <f t="shared" si="5"/>
        <v>x</v>
      </c>
      <c r="K27" s="14" t="s">
        <v>30</v>
      </c>
      <c r="O27" s="2" t="s">
        <v>147</v>
      </c>
      <c r="X27"/>
      <c r="Y27" s="32" t="s">
        <v>226</v>
      </c>
      <c r="Z27" s="25">
        <v>25</v>
      </c>
      <c r="AB27" s="17" t="str">
        <f>IFERROR(CHOOSE(AB26,0,5),"Nevyplněno")</f>
        <v>Nevyplněno</v>
      </c>
      <c r="AC27" s="2" t="s">
        <v>330</v>
      </c>
    </row>
    <row r="28" spans="2:30" ht="15" x14ac:dyDescent="0.25">
      <c r="B28" s="6" t="s">
        <v>41</v>
      </c>
      <c r="C28" s="9"/>
      <c r="D28" s="8" t="str">
        <f t="shared" si="3"/>
        <v>x</v>
      </c>
      <c r="E28" s="8" t="str">
        <f t="shared" si="4"/>
        <v>x</v>
      </c>
      <c r="F28" s="8" t="str">
        <f t="shared" si="5"/>
        <v>x</v>
      </c>
      <c r="K28" s="14" t="s">
        <v>83</v>
      </c>
      <c r="O28" s="2" t="s">
        <v>129</v>
      </c>
      <c r="X28"/>
      <c r="Y28" s="30" t="s">
        <v>227</v>
      </c>
      <c r="Z28" s="25">
        <v>26</v>
      </c>
      <c r="AB28" s="2" t="str">
        <f>IFERROR(CHOOSE(AB26,"ANO","NE"),"Nevyplněno")</f>
        <v>Nevyplněno</v>
      </c>
    </row>
    <row r="29" spans="2:30" ht="15" x14ac:dyDescent="0.25">
      <c r="B29" s="6" t="s">
        <v>48</v>
      </c>
      <c r="C29" s="9"/>
      <c r="D29" s="8" t="str">
        <f t="shared" si="3"/>
        <v>x</v>
      </c>
      <c r="E29" s="8" t="str">
        <f t="shared" si="4"/>
        <v>x</v>
      </c>
      <c r="F29" s="8" t="str">
        <f t="shared" si="5"/>
        <v>x</v>
      </c>
      <c r="K29" s="14" t="s">
        <v>31</v>
      </c>
      <c r="X29"/>
      <c r="Y29" s="22" t="s">
        <v>228</v>
      </c>
      <c r="Z29" s="25">
        <v>27</v>
      </c>
    </row>
    <row r="30" spans="2:30" ht="15" x14ac:dyDescent="0.25">
      <c r="B30" s="6" t="s">
        <v>106</v>
      </c>
      <c r="C30" s="9"/>
      <c r="D30" s="8" t="str">
        <f t="shared" si="3"/>
        <v>x</v>
      </c>
      <c r="E30" s="8" t="str">
        <f t="shared" si="4"/>
        <v>x</v>
      </c>
      <c r="F30" s="8" t="str">
        <f t="shared" si="5"/>
        <v>x</v>
      </c>
      <c r="K30" s="14" t="s">
        <v>32</v>
      </c>
      <c r="X30"/>
      <c r="Y30" s="30" t="s">
        <v>229</v>
      </c>
      <c r="Z30" s="25">
        <v>28</v>
      </c>
    </row>
    <row r="31" spans="2:30" ht="15" x14ac:dyDescent="0.25">
      <c r="B31" s="6" t="s">
        <v>49</v>
      </c>
      <c r="C31" s="12" t="s">
        <v>69</v>
      </c>
      <c r="D31" s="8" t="str">
        <f t="shared" si="3"/>
        <v>x</v>
      </c>
      <c r="E31" s="8" t="str">
        <f t="shared" si="4"/>
        <v>x</v>
      </c>
      <c r="F31" s="8" t="str">
        <f t="shared" si="5"/>
        <v>x</v>
      </c>
      <c r="K31" s="14" t="s">
        <v>84</v>
      </c>
      <c r="N31" s="2" t="b">
        <v>0</v>
      </c>
      <c r="O31" s="2" t="s">
        <v>159</v>
      </c>
      <c r="P31" s="2">
        <f>'Projekt#1'!D24</f>
        <v>0</v>
      </c>
      <c r="Q31" s="18">
        <f>IFERROR('zdroj#1'!P31/'Projekt#1'!D159,0)</f>
        <v>0</v>
      </c>
      <c r="R31" s="2" t="s">
        <v>185</v>
      </c>
      <c r="X31"/>
      <c r="Y31" s="34" t="s">
        <v>230</v>
      </c>
      <c r="Z31" s="25">
        <v>29</v>
      </c>
    </row>
    <row r="32" spans="2:30" ht="15" x14ac:dyDescent="0.25">
      <c r="B32" s="6" t="s">
        <v>50</v>
      </c>
      <c r="K32" s="14" t="s">
        <v>43</v>
      </c>
      <c r="N32" s="2" t="b">
        <v>0</v>
      </c>
      <c r="O32" s="2" t="s">
        <v>160</v>
      </c>
      <c r="Q32" s="17" t="str">
        <f>IF(Q31=0,"Irelevantní",IF(Q31&lt;77000,15,IF(AND(Q31&gt;=77000,Q31&lt;99000),12,IF(AND(Q31&gt;=99000,Q31&lt;110000),8,IF(AND(Q31&gt;=110000,Q31&lt;121000),5,IF(AND(Q31&gt;=121000,Q31&lt;143000),2,IF(Q31&gt;=143000,1,"Irelevantní")))))))</f>
        <v>Irelevantní</v>
      </c>
      <c r="S32" s="2" t="s">
        <v>292</v>
      </c>
      <c r="T32" s="2" t="s">
        <v>297</v>
      </c>
      <c r="U32" s="2" t="s">
        <v>188</v>
      </c>
      <c r="X32"/>
      <c r="Y32" s="22" t="s">
        <v>231</v>
      </c>
      <c r="Z32" s="33">
        <v>30</v>
      </c>
    </row>
    <row r="33" spans="2:26" ht="15" x14ac:dyDescent="0.25">
      <c r="B33" s="7" t="s">
        <v>52</v>
      </c>
      <c r="K33" s="14" t="s">
        <v>44</v>
      </c>
      <c r="S33" s="2" t="s">
        <v>129</v>
      </c>
      <c r="T33" s="2" t="s">
        <v>129</v>
      </c>
      <c r="U33" s="2" t="s">
        <v>190</v>
      </c>
      <c r="X33"/>
      <c r="Y33" s="32" t="s">
        <v>232</v>
      </c>
      <c r="Z33" s="35">
        <v>31</v>
      </c>
    </row>
    <row r="34" spans="2:26" ht="15" x14ac:dyDescent="0.25">
      <c r="B34" s="7" t="s">
        <v>68</v>
      </c>
      <c r="K34" s="14" t="s">
        <v>85</v>
      </c>
      <c r="O34" s="18">
        <f>'Projekt#1'!D163</f>
        <v>0</v>
      </c>
      <c r="P34" s="2">
        <f>IFERROR('Projekt#1'!E163/'Projekt#1'!D163,0)</f>
        <v>0</v>
      </c>
      <c r="Q34" s="2">
        <f>IF(P34=0,0,IF(P34&lt;3200,10,IF(AND(P34&gt;=3200,P34&lt;5500),5,1)))</f>
        <v>0</v>
      </c>
      <c r="S34" s="2" t="s">
        <v>194</v>
      </c>
      <c r="T34" s="2" t="s">
        <v>484</v>
      </c>
      <c r="U34" s="2" t="s">
        <v>191</v>
      </c>
      <c r="Y34" s="24" t="s">
        <v>449</v>
      </c>
      <c r="Z34" s="35">
        <v>32</v>
      </c>
    </row>
    <row r="35" spans="2:26" ht="15" x14ac:dyDescent="0.25">
      <c r="B35" s="7" t="s">
        <v>54</v>
      </c>
      <c r="K35" s="14" t="s">
        <v>39</v>
      </c>
      <c r="O35" s="18">
        <f>'Projekt#1'!D164</f>
        <v>0</v>
      </c>
      <c r="P35" s="2">
        <f>IFERROR('Projekt#1'!E164/'Projekt#1'!D164,0)</f>
        <v>0</v>
      </c>
      <c r="Q35" s="2">
        <f>IF(P35=0,0,IF(P35&lt;5000,10,IF(AND(P35&gt;=5000,P35&lt;9900),5,1)))</f>
        <v>0</v>
      </c>
      <c r="S35" s="2" t="s">
        <v>195</v>
      </c>
      <c r="T35" s="2" t="s">
        <v>197</v>
      </c>
      <c r="Y35" s="34" t="s">
        <v>450</v>
      </c>
      <c r="Z35" s="35">
        <v>33</v>
      </c>
    </row>
    <row r="36" spans="2:26" x14ac:dyDescent="0.2">
      <c r="B36" s="7" t="s">
        <v>51</v>
      </c>
      <c r="C36" s="2">
        <v>1</v>
      </c>
      <c r="D36" s="2" t="s">
        <v>130</v>
      </c>
      <c r="K36" s="14" t="s">
        <v>86</v>
      </c>
      <c r="O36" s="18">
        <f>'Projekt#1'!D165</f>
        <v>0</v>
      </c>
      <c r="P36" s="2">
        <f>IFERROR('Projekt#1'!E165/'Projekt#1'!D165,0)</f>
        <v>0</v>
      </c>
      <c r="Q36" s="2">
        <f>IF(P36=0,0,IF(P36&lt;8300,10,IF(AND(P36&gt;=8300,P36&lt;18700),5,1)))</f>
        <v>0</v>
      </c>
      <c r="S36" s="2" t="s">
        <v>196</v>
      </c>
      <c r="T36" s="2" t="s">
        <v>198</v>
      </c>
      <c r="X36" s="36" t="str">
        <f>IF(AND(X37="Irelevantní",X38="Irelevantní"),"Irelevantní",MIN(X37:X38))</f>
        <v>Irelevantní</v>
      </c>
      <c r="Y36" s="37"/>
    </row>
    <row r="37" spans="2:26" x14ac:dyDescent="0.2">
      <c r="B37" s="7" t="s">
        <v>53</v>
      </c>
      <c r="D37" s="2" t="s">
        <v>129</v>
      </c>
      <c r="K37" s="14" t="s">
        <v>87</v>
      </c>
      <c r="O37" s="18">
        <f>'Projekt#1'!D166</f>
        <v>0</v>
      </c>
      <c r="P37" s="2">
        <f>IFERROR('Projekt#1'!E166/'Projekt#1'!D166,0)</f>
        <v>0</v>
      </c>
      <c r="Q37" s="2">
        <f>IF(P37=0,0,IF(P37&lt;19800,10,IF(AND(P37&gt;=19800,P37&lt;37400),5,1)))</f>
        <v>0</v>
      </c>
      <c r="S37" s="19"/>
      <c r="T37" s="19"/>
      <c r="W37" s="2">
        <f>IF(OR(X37=S33,X37=S32),0,IF(X37=0,1,X37))</f>
        <v>0</v>
      </c>
      <c r="X37" s="38" t="str">
        <f>IF('Projekt#1'!E22='zdroj#1'!S32,"Irelevantní",IF('Projekt#1'!E22='zdroj#1'!S33,"Irelevantní",IF('Projekt#1'!E22='zdroj#1'!S34,5,IF('Projekt#1'!E22='zdroj#1'!S35,2,0))))</f>
        <v>Irelevantní</v>
      </c>
      <c r="Y37" s="39" t="s">
        <v>293</v>
      </c>
    </row>
    <row r="38" spans="2:26" x14ac:dyDescent="0.2">
      <c r="B38" s="7" t="s">
        <v>65</v>
      </c>
      <c r="D38" s="2" t="s">
        <v>132</v>
      </c>
      <c r="K38" s="14" t="s">
        <v>89</v>
      </c>
      <c r="L38" s="310" t="s">
        <v>462</v>
      </c>
      <c r="O38" s="2">
        <f>SUM(O34:O37)</f>
        <v>0</v>
      </c>
      <c r="Q38" s="17" t="str">
        <f>IFERROR(ROUND((Q34*O34+Q35*O35+Q36*O36+Q37*O37)/(O38),2),"Irelevantní")</f>
        <v>Irelevantní</v>
      </c>
      <c r="R38" s="2" t="s">
        <v>187</v>
      </c>
      <c r="S38" s="19"/>
      <c r="T38" s="19"/>
      <c r="W38" s="2">
        <f>IF(OR(X38=S33,X38=S32),0,IF(X38=0,1,X38))</f>
        <v>0</v>
      </c>
      <c r="X38" s="40" t="str">
        <f>IF('Projekt#1'!E25='zdroj#1'!S32,"Irelevantní",IF('Projekt#1'!E25='zdroj#1'!S33,"Irelevantní",IF('Projekt#1'!E25='zdroj#1'!S34,5,IF('Projekt#1'!E25='zdroj#1'!S35,2,0))))</f>
        <v>Irelevantní</v>
      </c>
      <c r="Y38" s="41" t="s">
        <v>295</v>
      </c>
    </row>
    <row r="39" spans="2:26" x14ac:dyDescent="0.2">
      <c r="B39" s="7" t="s">
        <v>66</v>
      </c>
      <c r="D39" s="2" t="s">
        <v>133</v>
      </c>
      <c r="K39" s="14" t="s">
        <v>464</v>
      </c>
      <c r="W39" s="2">
        <f>IF(OR(X39=S33,X39=S32),0,IF(X39=0,1,X39))</f>
        <v>0</v>
      </c>
      <c r="X39" s="44" t="str">
        <f>IF('Projekt#1'!E26='zdroj#1'!S32,"Irelevantní",IF('Projekt#1'!E26='zdroj#1'!S33,"Irelevantní",IF('Projekt#1'!E26='zdroj#1'!S34,5,IF('Projekt#1'!E26='zdroj#1'!S35,3,0))))</f>
        <v>Irelevantní</v>
      </c>
      <c r="Y39" s="45" t="s">
        <v>294</v>
      </c>
    </row>
    <row r="40" spans="2:26" x14ac:dyDescent="0.2">
      <c r="B40" s="7" t="s">
        <v>59</v>
      </c>
      <c r="D40" s="2" t="s">
        <v>134</v>
      </c>
      <c r="K40" s="14" t="s">
        <v>90</v>
      </c>
    </row>
    <row r="41" spans="2:26" x14ac:dyDescent="0.2">
      <c r="B41" s="7" t="s">
        <v>61</v>
      </c>
      <c r="K41" s="14" t="s">
        <v>53</v>
      </c>
      <c r="X41" s="42" t="str">
        <f>IF(OR('Projekt#1'!D119='zdroj#1'!T32,'Projekt#1'!D119=""),"Irelevantní",IF('Projekt#1'!D119='zdroj#1'!T33,"Irelevantní",IF('Projekt#1'!D119='zdroj#1'!T34,5,IF('Projekt#1'!D119='zdroj#1'!T35,3,0))))</f>
        <v>Irelevantní</v>
      </c>
      <c r="Y41" s="37" t="s">
        <v>298</v>
      </c>
    </row>
    <row r="42" spans="2:26" x14ac:dyDescent="0.2">
      <c r="B42" s="7" t="s">
        <v>60</v>
      </c>
      <c r="C42" s="2">
        <v>1</v>
      </c>
      <c r="D42" s="2" t="s">
        <v>131</v>
      </c>
      <c r="K42" s="14" t="s">
        <v>91</v>
      </c>
      <c r="X42" s="38" t="str">
        <f>IF(OR('Projekt#1'!D131='zdroj#1'!T32,'Projekt#1'!D131=""),"Irelevantní",IF('Projekt#1'!D131='zdroj#1'!T33,"Irelevantní",IF('Projekt#1'!D131='zdroj#1'!T34,5,IF('Projekt#1'!D131='zdroj#1'!T35,3,0))))</f>
        <v>Irelevantní</v>
      </c>
      <c r="Y42" s="39" t="s">
        <v>299</v>
      </c>
    </row>
    <row r="43" spans="2:26" x14ac:dyDescent="0.2">
      <c r="B43" s="7" t="s">
        <v>22</v>
      </c>
      <c r="D43" s="2" t="s">
        <v>129</v>
      </c>
      <c r="K43" s="14" t="s">
        <v>34</v>
      </c>
      <c r="X43" s="38" t="str">
        <f>IF(OR('Projekt#1'!D78='zdroj#1'!T32,'Projekt#1'!D78=""),"Irelevantní",IF('Projekt#1'!D78='zdroj#1'!T33,"Irelevantní",IF('Projekt#1'!D78='zdroj#1'!T34,5,IF('Projekt#1'!D78='zdroj#1'!T35,3,0))))</f>
        <v>Irelevantní</v>
      </c>
      <c r="Y43" s="39" t="s">
        <v>300</v>
      </c>
    </row>
    <row r="44" spans="2:26" x14ac:dyDescent="0.2">
      <c r="B44" s="7" t="s">
        <v>57</v>
      </c>
      <c r="D44" s="355" t="s">
        <v>479</v>
      </c>
      <c r="K44" s="14" t="s">
        <v>88</v>
      </c>
      <c r="X44" s="38" t="str">
        <f>IF(OR('Projekt#1'!E88='zdroj#1'!T32,'Projekt#1'!E88=""),"Irelevantní",IF('Projekt#1'!E88='zdroj#1'!T33,"Irelevantní",IF('Projekt#1'!E88='zdroj#1'!T34,5,IF('Projekt#1'!E88='zdroj#1'!T35,3,0))))</f>
        <v>Irelevantní</v>
      </c>
      <c r="Y44" s="39" t="s">
        <v>301</v>
      </c>
    </row>
    <row r="45" spans="2:26" x14ac:dyDescent="0.2">
      <c r="B45" s="7" t="s">
        <v>63</v>
      </c>
      <c r="D45" s="355" t="s">
        <v>480</v>
      </c>
      <c r="K45" s="14" t="s">
        <v>65</v>
      </c>
      <c r="X45" s="43" t="str">
        <f>IF(AND(X41="Irelevantní",X42="Irelevantní",X43="Irelevantní",X44="Irelevantní"),"Irelevantní",MIN(X41:X44))</f>
        <v>Irelevantní</v>
      </c>
      <c r="Y45" s="41" t="s">
        <v>302</v>
      </c>
    </row>
    <row r="46" spans="2:26" x14ac:dyDescent="0.2">
      <c r="B46" s="7" t="s">
        <v>64</v>
      </c>
      <c r="D46" s="355" t="s">
        <v>483</v>
      </c>
      <c r="K46" s="14" t="s">
        <v>33</v>
      </c>
    </row>
    <row r="47" spans="2:26" ht="15" x14ac:dyDescent="0.25">
      <c r="B47" s="7" t="s">
        <v>107</v>
      </c>
      <c r="D47" s="355" t="s">
        <v>482</v>
      </c>
      <c r="K47" s="14" t="s">
        <v>92</v>
      </c>
      <c r="N47" t="s">
        <v>188</v>
      </c>
      <c r="O47" t="s">
        <v>188</v>
      </c>
      <c r="P47" t="s">
        <v>188</v>
      </c>
      <c r="Q47" t="s">
        <v>188</v>
      </c>
      <c r="R47" t="s">
        <v>188</v>
      </c>
      <c r="S47" s="356" t="s">
        <v>188</v>
      </c>
      <c r="T47" t="s">
        <v>188</v>
      </c>
      <c r="U47" t="s">
        <v>188</v>
      </c>
      <c r="V47" t="s">
        <v>188</v>
      </c>
      <c r="W47" t="s">
        <v>188</v>
      </c>
      <c r="X47" t="s">
        <v>188</v>
      </c>
      <c r="Y47"/>
      <c r="Z47"/>
    </row>
    <row r="48" spans="2:26" ht="15" x14ac:dyDescent="0.25">
      <c r="B48" s="7" t="s">
        <v>108</v>
      </c>
      <c r="D48" s="355" t="s">
        <v>481</v>
      </c>
      <c r="K48" s="14" t="s">
        <v>93</v>
      </c>
      <c r="N48">
        <v>10</v>
      </c>
      <c r="O48">
        <v>10</v>
      </c>
      <c r="P48">
        <v>5</v>
      </c>
      <c r="Q48">
        <v>5</v>
      </c>
      <c r="R48">
        <v>10</v>
      </c>
      <c r="S48" s="356">
        <v>15</v>
      </c>
      <c r="T48">
        <v>15</v>
      </c>
      <c r="U48">
        <v>15</v>
      </c>
      <c r="V48">
        <v>5</v>
      </c>
      <c r="W48">
        <v>5</v>
      </c>
      <c r="X48">
        <v>5</v>
      </c>
      <c r="Y48"/>
      <c r="Z48"/>
    </row>
    <row r="49" spans="2:27" ht="15" x14ac:dyDescent="0.25">
      <c r="B49" s="7" t="s">
        <v>56</v>
      </c>
      <c r="K49" s="14" t="s">
        <v>59</v>
      </c>
      <c r="N49">
        <v>5</v>
      </c>
      <c r="O49">
        <v>7</v>
      </c>
      <c r="P49">
        <v>3</v>
      </c>
      <c r="Q49" t="s">
        <v>129</v>
      </c>
      <c r="R49">
        <v>7</v>
      </c>
      <c r="S49" s="356">
        <v>10</v>
      </c>
      <c r="T49">
        <v>12</v>
      </c>
      <c r="U49">
        <v>12</v>
      </c>
      <c r="V49">
        <v>2</v>
      </c>
      <c r="W49">
        <v>3</v>
      </c>
      <c r="X49">
        <v>0</v>
      </c>
      <c r="Y49"/>
      <c r="Z49"/>
    </row>
    <row r="50" spans="2:27" ht="15" x14ac:dyDescent="0.25">
      <c r="B50" s="7" t="s">
        <v>67</v>
      </c>
      <c r="K50" s="14" t="s">
        <v>35</v>
      </c>
      <c r="N50" t="s">
        <v>129</v>
      </c>
      <c r="O50">
        <v>2</v>
      </c>
      <c r="P50" t="s">
        <v>129</v>
      </c>
      <c r="Q50"/>
      <c r="R50">
        <v>5</v>
      </c>
      <c r="S50" s="356">
        <v>5</v>
      </c>
      <c r="T50">
        <v>9</v>
      </c>
      <c r="U50">
        <v>8</v>
      </c>
      <c r="V50">
        <v>0</v>
      </c>
      <c r="W50">
        <v>0</v>
      </c>
      <c r="X50"/>
      <c r="Y50"/>
      <c r="Z50"/>
      <c r="AA50"/>
    </row>
    <row r="51" spans="2:27" ht="15" x14ac:dyDescent="0.25">
      <c r="B51" s="7" t="s">
        <v>55</v>
      </c>
      <c r="D51" s="17" t="str">
        <f>CHOOSE(C36,"Irelevantní","Irelevantní",10,7,5)</f>
        <v>Irelevantní</v>
      </c>
      <c r="K51" s="14" t="s">
        <v>94</v>
      </c>
      <c r="O51" t="s">
        <v>129</v>
      </c>
      <c r="P51"/>
      <c r="Q51" t="s">
        <v>188</v>
      </c>
      <c r="R51" t="s">
        <v>129</v>
      </c>
      <c r="S51" s="356" t="s">
        <v>129</v>
      </c>
      <c r="T51">
        <v>6</v>
      </c>
      <c r="U51">
        <v>5</v>
      </c>
      <c r="V51" t="s">
        <v>129</v>
      </c>
      <c r="W51" t="s">
        <v>129</v>
      </c>
      <c r="X51"/>
      <c r="Y51"/>
      <c r="Z51"/>
      <c r="AA51"/>
    </row>
    <row r="52" spans="2:27" ht="15" x14ac:dyDescent="0.25">
      <c r="B52" s="7" t="s">
        <v>58</v>
      </c>
      <c r="D52" s="17" t="str">
        <f>CHOOSE(C42,"Irelevantní","Irelevantní",15,15,10,10,5)</f>
        <v>Irelevantní</v>
      </c>
      <c r="K52" s="14" t="s">
        <v>42</v>
      </c>
      <c r="N52"/>
      <c r="O52"/>
      <c r="P52"/>
      <c r="Q52">
        <v>10</v>
      </c>
      <c r="R52"/>
      <c r="S52"/>
      <c r="T52">
        <v>1</v>
      </c>
      <c r="U52">
        <v>2</v>
      </c>
      <c r="V52"/>
      <c r="W52"/>
      <c r="X52"/>
      <c r="Y52"/>
      <c r="Z52"/>
      <c r="AA52"/>
    </row>
    <row r="53" spans="2:27" ht="15" x14ac:dyDescent="0.25">
      <c r="K53" s="14" t="s">
        <v>40</v>
      </c>
      <c r="N53"/>
      <c r="O53"/>
      <c r="P53"/>
      <c r="Q53">
        <v>5</v>
      </c>
      <c r="R53"/>
      <c r="S53"/>
      <c r="T53" t="s">
        <v>129</v>
      </c>
      <c r="U53">
        <v>1</v>
      </c>
      <c r="V53"/>
      <c r="W53" t="s">
        <v>287</v>
      </c>
      <c r="X53"/>
      <c r="Y53"/>
      <c r="Z53"/>
      <c r="AA53"/>
    </row>
    <row r="54" spans="2:27" ht="15" x14ac:dyDescent="0.25">
      <c r="K54" s="14" t="s">
        <v>95</v>
      </c>
      <c r="N54"/>
      <c r="O54"/>
      <c r="P54"/>
      <c r="Q54">
        <v>1</v>
      </c>
      <c r="R54"/>
      <c r="S54"/>
      <c r="T54" t="s">
        <v>287</v>
      </c>
      <c r="U54" t="s">
        <v>129</v>
      </c>
      <c r="V54"/>
      <c r="W54"/>
      <c r="X54"/>
      <c r="Y54"/>
      <c r="Z54"/>
      <c r="AA54"/>
    </row>
    <row r="55" spans="2:27" x14ac:dyDescent="0.2">
      <c r="K55" s="14" t="s">
        <v>60</v>
      </c>
      <c r="Q55" s="2" t="s">
        <v>129</v>
      </c>
    </row>
    <row r="56" spans="2:27" x14ac:dyDescent="0.2">
      <c r="K56" s="14" t="s">
        <v>99</v>
      </c>
    </row>
    <row r="57" spans="2:27" x14ac:dyDescent="0.2">
      <c r="K57" s="14" t="s">
        <v>96</v>
      </c>
    </row>
    <row r="58" spans="2:27" x14ac:dyDescent="0.2">
      <c r="K58" s="14" t="s">
        <v>97</v>
      </c>
    </row>
    <row r="59" spans="2:27" x14ac:dyDescent="0.2">
      <c r="K59" s="14" t="s">
        <v>98</v>
      </c>
    </row>
    <row r="60" spans="2:27" x14ac:dyDescent="0.2">
      <c r="K60" s="14" t="s">
        <v>41</v>
      </c>
    </row>
    <row r="61" spans="2:27" x14ac:dyDescent="0.2">
      <c r="K61" s="14" t="s">
        <v>48</v>
      </c>
    </row>
    <row r="62" spans="2:27" x14ac:dyDescent="0.2">
      <c r="K62" s="14" t="s">
        <v>64</v>
      </c>
    </row>
    <row r="63" spans="2:27" x14ac:dyDescent="0.2">
      <c r="K63" s="14" t="s">
        <v>62</v>
      </c>
    </row>
    <row r="64" spans="2:27" x14ac:dyDescent="0.2">
      <c r="K64" s="14" t="s">
        <v>100</v>
      </c>
    </row>
    <row r="65" spans="11:12" x14ac:dyDescent="0.2">
      <c r="K65" s="14" t="s">
        <v>105</v>
      </c>
    </row>
    <row r="66" spans="11:12" x14ac:dyDescent="0.2">
      <c r="K66" s="14" t="s">
        <v>463</v>
      </c>
    </row>
    <row r="67" spans="11:12" x14ac:dyDescent="0.2">
      <c r="K67" s="14" t="s">
        <v>101</v>
      </c>
    </row>
    <row r="68" spans="11:12" x14ac:dyDescent="0.2">
      <c r="K68" s="14" t="s">
        <v>102</v>
      </c>
    </row>
    <row r="69" spans="11:12" x14ac:dyDescent="0.2">
      <c r="K69" s="14" t="s">
        <v>103</v>
      </c>
    </row>
    <row r="70" spans="11:12" x14ac:dyDescent="0.2">
      <c r="K70" s="14" t="s">
        <v>461</v>
      </c>
      <c r="L70" s="310" t="s">
        <v>462</v>
      </c>
    </row>
    <row r="71" spans="11:12" x14ac:dyDescent="0.2">
      <c r="K71" s="14" t="s">
        <v>460</v>
      </c>
    </row>
    <row r="72" spans="11:12" x14ac:dyDescent="0.2">
      <c r="K72" s="14" t="s">
        <v>104</v>
      </c>
    </row>
    <row r="73" spans="11:12" x14ac:dyDescent="0.2">
      <c r="K73" s="14" t="s">
        <v>67</v>
      </c>
    </row>
    <row r="74" spans="11:12" x14ac:dyDescent="0.2">
      <c r="K74" s="14" t="s">
        <v>58</v>
      </c>
    </row>
  </sheetData>
  <sortState xmlns:xlrd2="http://schemas.microsoft.com/office/spreadsheetml/2017/richdata2" ref="K10:K18">
    <sortCondition ref="K9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34998626667073579"/>
  </sheetPr>
  <dimension ref="A1:G73"/>
  <sheetViews>
    <sheetView topLeftCell="A8" zoomScale="85" zoomScaleNormal="85" workbookViewId="0">
      <selection activeCell="C8" sqref="C8"/>
    </sheetView>
  </sheetViews>
  <sheetFormatPr defaultColWidth="0" defaultRowHeight="15" zeroHeight="1" x14ac:dyDescent="0.25"/>
  <cols>
    <col min="1" max="1" width="57" customWidth="1"/>
    <col min="2" max="2" width="4.140625" customWidth="1"/>
    <col min="3" max="3" width="49.7109375" style="173" customWidth="1"/>
    <col min="4" max="4" width="37.7109375" style="323" customWidth="1"/>
    <col min="5" max="5" width="32.5703125" hidden="1" customWidth="1"/>
    <col min="6" max="16384" width="9.140625" hidden="1"/>
  </cols>
  <sheetData>
    <row r="1" spans="1:7" s="323" customFormat="1" x14ac:dyDescent="0.25">
      <c r="C1" s="324"/>
    </row>
    <row r="2" spans="1:7" x14ac:dyDescent="0.25">
      <c r="A2" s="579" t="s">
        <v>373</v>
      </c>
      <c r="B2" s="579"/>
      <c r="C2" s="579"/>
    </row>
    <row r="3" spans="1:7" x14ac:dyDescent="0.25">
      <c r="A3" s="579"/>
      <c r="B3" s="579"/>
      <c r="C3" s="579"/>
    </row>
    <row r="4" spans="1:7" x14ac:dyDescent="0.25">
      <c r="A4" s="580" t="s">
        <v>374</v>
      </c>
      <c r="B4" s="580"/>
      <c r="C4" s="580"/>
    </row>
    <row r="5" spans="1:7" x14ac:dyDescent="0.25">
      <c r="A5" s="580"/>
      <c r="B5" s="580"/>
      <c r="C5" s="580"/>
    </row>
    <row r="6" spans="1:7" ht="31.5" x14ac:dyDescent="0.25">
      <c r="A6" s="316" t="s">
        <v>338</v>
      </c>
      <c r="B6" s="317"/>
      <c r="C6" s="325" t="s">
        <v>378</v>
      </c>
    </row>
    <row r="7" spans="1:7" ht="15.75" x14ac:dyDescent="0.25">
      <c r="A7" s="319" t="s">
        <v>420</v>
      </c>
      <c r="B7" s="317"/>
      <c r="C7" s="325" t="str">
        <f>'zdroj#1'!M5</f>
        <v>#1 Nevybráno</v>
      </c>
    </row>
    <row r="8" spans="1:7" ht="15.75" x14ac:dyDescent="0.25">
      <c r="A8" s="319" t="s">
        <v>421</v>
      </c>
      <c r="B8" s="317"/>
      <c r="C8" s="325" t="str">
        <f>'zdroj#1'!M6</f>
        <v/>
      </c>
    </row>
    <row r="9" spans="1:7" ht="15.75" x14ac:dyDescent="0.25">
      <c r="A9" s="316" t="s">
        <v>339</v>
      </c>
      <c r="B9" s="317"/>
      <c r="C9" s="325" t="str">
        <f>'Projekt#1'!C5</f>
        <v>Vyplňte žadatele</v>
      </c>
    </row>
    <row r="10" spans="1:7" ht="15.75" x14ac:dyDescent="0.25">
      <c r="A10" s="316" t="s">
        <v>340</v>
      </c>
      <c r="B10" s="317"/>
      <c r="C10" s="325" t="str">
        <f>'Projekt#1'!C6</f>
        <v>Vyplňte název projektu</v>
      </c>
      <c r="F10" t="s">
        <v>439</v>
      </c>
    </row>
    <row r="11" spans="1:7" ht="15.75" x14ac:dyDescent="0.25">
      <c r="A11" s="316" t="s">
        <v>341</v>
      </c>
      <c r="B11" s="317"/>
      <c r="C11" s="325" t="str">
        <f>'Hodnocení#1'!D7</f>
        <v>CZ.05.XX</v>
      </c>
      <c r="F11" t="s">
        <v>452</v>
      </c>
    </row>
    <row r="12" spans="1:7" ht="15.75" x14ac:dyDescent="0.25">
      <c r="A12" s="316" t="s">
        <v>155</v>
      </c>
      <c r="B12" s="317"/>
      <c r="C12" s="325" t="str">
        <f>'Hodnocení#1'!D8</f>
        <v>Výzva 9/2023</v>
      </c>
      <c r="F12" t="s">
        <v>451</v>
      </c>
    </row>
    <row r="13" spans="1:7" ht="15.75" x14ac:dyDescent="0.25">
      <c r="A13" s="320" t="s">
        <v>342</v>
      </c>
      <c r="B13" s="317"/>
      <c r="C13" s="325" t="str">
        <f>'Hodnocení#1'!D3</f>
        <v>Výzva 9/2023</v>
      </c>
      <c r="D13" s="254"/>
      <c r="F13" t="s">
        <v>453</v>
      </c>
    </row>
    <row r="14" spans="1:7" ht="15.75" x14ac:dyDescent="0.25">
      <c r="A14" s="316" t="s">
        <v>435</v>
      </c>
      <c r="B14" s="317"/>
      <c r="C14" s="337" t="s">
        <v>439</v>
      </c>
      <c r="D14" s="254"/>
      <c r="G14" t="s">
        <v>438</v>
      </c>
    </row>
    <row r="15" spans="1:7" ht="15.75" x14ac:dyDescent="0.25">
      <c r="A15" s="316" t="s">
        <v>436</v>
      </c>
      <c r="B15" s="317"/>
      <c r="C15" s="337" t="s">
        <v>438</v>
      </c>
      <c r="D15" s="254"/>
      <c r="G15" t="s">
        <v>379</v>
      </c>
    </row>
    <row r="16" spans="1:7" ht="15.75" x14ac:dyDescent="0.25">
      <c r="A16" s="316" t="s">
        <v>343</v>
      </c>
      <c r="B16" s="317"/>
      <c r="C16" s="338">
        <v>0</v>
      </c>
      <c r="D16" s="254"/>
      <c r="G16" t="s">
        <v>191</v>
      </c>
    </row>
    <row r="17" spans="1:4" ht="15.75" x14ac:dyDescent="0.25">
      <c r="A17" s="316" t="s">
        <v>345</v>
      </c>
      <c r="B17" s="317"/>
      <c r="C17" s="338">
        <v>0</v>
      </c>
      <c r="D17" s="254"/>
    </row>
    <row r="18" spans="1:4" ht="15.75" x14ac:dyDescent="0.25">
      <c r="A18" s="316" t="s">
        <v>344</v>
      </c>
      <c r="B18" s="317"/>
      <c r="C18" s="335">
        <f>C16-C17</f>
        <v>0</v>
      </c>
      <c r="D18" s="254"/>
    </row>
    <row r="19" spans="1:4" ht="15.75" x14ac:dyDescent="0.25">
      <c r="A19" s="316" t="s">
        <v>422</v>
      </c>
      <c r="B19" s="317"/>
      <c r="C19" s="338">
        <v>0</v>
      </c>
      <c r="D19" s="254"/>
    </row>
    <row r="20" spans="1:4" ht="15.75" x14ac:dyDescent="0.25">
      <c r="A20" s="319" t="s">
        <v>346</v>
      </c>
      <c r="B20" s="317"/>
      <c r="C20" s="335">
        <f>C17-C19</f>
        <v>0</v>
      </c>
      <c r="D20" s="254"/>
    </row>
    <row r="21" spans="1:4" ht="15.75" x14ac:dyDescent="0.25">
      <c r="A21" s="319" t="s">
        <v>347</v>
      </c>
      <c r="B21" s="317"/>
      <c r="C21" s="318" t="str">
        <f>'zdroj#1'!AB28</f>
        <v>Nevyplněno</v>
      </c>
      <c r="D21" s="254"/>
    </row>
    <row r="22" spans="1:4" ht="15.75" x14ac:dyDescent="0.25">
      <c r="A22" s="316" t="s">
        <v>348</v>
      </c>
      <c r="B22" s="317"/>
      <c r="C22" s="318">
        <f>'Hodnocení#1'!G32</f>
        <v>0</v>
      </c>
      <c r="D22" s="254"/>
    </row>
    <row r="23" spans="1:4" ht="15.75" x14ac:dyDescent="0.25">
      <c r="A23" s="316" t="s">
        <v>349</v>
      </c>
      <c r="B23" s="317"/>
      <c r="C23" s="318">
        <f>'Hodnocení#1'!E32</f>
        <v>0</v>
      </c>
      <c r="D23" s="254"/>
    </row>
    <row r="24" spans="1:4" ht="15.75" x14ac:dyDescent="0.25">
      <c r="A24" s="321" t="s">
        <v>350</v>
      </c>
      <c r="B24" s="317"/>
      <c r="C24" s="318" t="str">
        <f>IF(OR('Hodnocení#1'!E31=0,'Hodnocení#1'!E30=0,'Hodnocení#1'!E29=0,'Hodnocení#1'!E28=0,'Hodnocení#1'!G28=0,'Hodnocení#1'!G29=0,'Hodnocení#1'!G30=0,'Hodnocení#1'!G31=0),"Ano","Ne")</f>
        <v>Ne</v>
      </c>
      <c r="D24" s="254"/>
    </row>
    <row r="25" spans="1:4" ht="15.75" x14ac:dyDescent="0.25">
      <c r="A25" s="316" t="s">
        <v>351</v>
      </c>
      <c r="B25" s="317"/>
      <c r="C25" s="318" t="str">
        <f>'zdroj#1'!AC10</f>
        <v>Nevybráno</v>
      </c>
    </row>
    <row r="26" spans="1:4" ht="15.75" x14ac:dyDescent="0.25">
      <c r="A26" s="322" t="s">
        <v>352</v>
      </c>
      <c r="B26" s="317"/>
      <c r="C26" s="318" t="str">
        <f>'zdroj#1'!AC11</f>
        <v>Nejprve vyber HA</v>
      </c>
      <c r="D26" s="254"/>
    </row>
    <row r="27" spans="1:4" ht="15.75" x14ac:dyDescent="0.25">
      <c r="A27" s="322" t="s">
        <v>353</v>
      </c>
      <c r="B27" s="317"/>
      <c r="C27" s="318" t="str">
        <f>'zdroj#1'!AC12</f>
        <v>Nejprve vyber HA</v>
      </c>
      <c r="D27" s="254"/>
    </row>
    <row r="28" spans="1:4" s="323" customFormat="1" x14ac:dyDescent="0.25">
      <c r="C28" s="324"/>
    </row>
    <row r="29" spans="1:4" ht="23.25" x14ac:dyDescent="0.35">
      <c r="A29" s="581" t="s">
        <v>375</v>
      </c>
      <c r="B29" s="581"/>
      <c r="C29" s="581"/>
    </row>
    <row r="30" spans="1:4" ht="15.75" x14ac:dyDescent="0.25">
      <c r="A30" s="316" t="s">
        <v>151</v>
      </c>
      <c r="B30" s="329"/>
      <c r="C30" s="326" t="str">
        <f>'Hodnocení#1'!G16</f>
        <v>Vyber</v>
      </c>
    </row>
    <row r="31" spans="1:4" ht="15.75" x14ac:dyDescent="0.25">
      <c r="A31" s="316" t="s">
        <v>354</v>
      </c>
      <c r="B31" s="329"/>
      <c r="C31" s="326">
        <f>SUM('Hodnocení#1'!G18:H22)+MAX('Hodnocení#1'!G23:H24)</f>
        <v>0</v>
      </c>
    </row>
    <row r="32" spans="1:4" ht="15.75" x14ac:dyDescent="0.25">
      <c r="A32" s="316" t="s">
        <v>355</v>
      </c>
      <c r="B32" s="329"/>
      <c r="C32" s="326">
        <f>SUM('Hodnocení#1'!G26:H31)</f>
        <v>0</v>
      </c>
    </row>
    <row r="33" spans="1:3" ht="31.5" x14ac:dyDescent="0.25">
      <c r="A33" s="321" t="s">
        <v>356</v>
      </c>
      <c r="B33" s="329"/>
      <c r="C33" s="326" t="str">
        <f>'Hodnocení#1'!G30</f>
        <v>Vyber</v>
      </c>
    </row>
    <row r="34" spans="1:3" ht="15.75" x14ac:dyDescent="0.25">
      <c r="A34" s="316" t="s">
        <v>437</v>
      </c>
      <c r="B34" s="329"/>
      <c r="C34" s="326" t="str">
        <f>'zdroj#1'!AB28</f>
        <v>Nevyplněno</v>
      </c>
    </row>
    <row r="35" spans="1:3" ht="15.75" x14ac:dyDescent="0.25">
      <c r="A35" s="316" t="s">
        <v>357</v>
      </c>
      <c r="B35" s="329"/>
      <c r="C35" s="326" t="str">
        <f>C24</f>
        <v>Ne</v>
      </c>
    </row>
    <row r="36" spans="1:3" ht="15.75" x14ac:dyDescent="0.25">
      <c r="A36" s="330"/>
      <c r="B36" s="331"/>
      <c r="C36" s="326"/>
    </row>
    <row r="37" spans="1:3" ht="15.75" x14ac:dyDescent="0.25">
      <c r="A37" s="321" t="s">
        <v>423</v>
      </c>
      <c r="B37" s="329"/>
      <c r="C37" s="326">
        <f>'Projekt#1'!$E$16</f>
        <v>0</v>
      </c>
    </row>
    <row r="38" spans="1:3" ht="31.5" x14ac:dyDescent="0.25">
      <c r="A38" s="332" t="s">
        <v>424</v>
      </c>
      <c r="B38" s="329"/>
      <c r="C38" s="326">
        <f>'Projekt#1'!E17</f>
        <v>0</v>
      </c>
    </row>
    <row r="39" spans="1:3" ht="31.5" x14ac:dyDescent="0.25">
      <c r="A39" s="332" t="s">
        <v>425</v>
      </c>
      <c r="B39" s="329"/>
      <c r="C39" s="326">
        <f>'Projekt#1'!E18</f>
        <v>0</v>
      </c>
    </row>
    <row r="40" spans="1:3" ht="15.75" x14ac:dyDescent="0.25">
      <c r="A40" s="332" t="s">
        <v>358</v>
      </c>
      <c r="B40" s="329"/>
      <c r="C40" s="326">
        <f>'Projekt#1'!$C$22+'Projekt#1'!$D$22</f>
        <v>0</v>
      </c>
    </row>
    <row r="41" spans="1:3" ht="15.75" x14ac:dyDescent="0.25">
      <c r="A41" s="332" t="s">
        <v>359</v>
      </c>
      <c r="B41" s="329"/>
      <c r="C41" s="326">
        <f>'Projekt#1'!$C$23+'Projekt#1'!$D$23</f>
        <v>0</v>
      </c>
    </row>
    <row r="42" spans="1:3" ht="15.75" x14ac:dyDescent="0.25">
      <c r="A42" s="332" t="s">
        <v>360</v>
      </c>
      <c r="B42" s="329"/>
      <c r="C42" s="326">
        <f>'Projekt#1'!$C$25+'Projekt#1'!$D$25</f>
        <v>0</v>
      </c>
    </row>
    <row r="43" spans="1:3" ht="15.75" x14ac:dyDescent="0.25">
      <c r="A43" s="332" t="s">
        <v>361</v>
      </c>
      <c r="B43" s="329"/>
      <c r="C43" s="326">
        <f>'Projekt#1'!$D$24</f>
        <v>0</v>
      </c>
    </row>
    <row r="44" spans="1:3" ht="15.75" x14ac:dyDescent="0.25">
      <c r="A44" s="332" t="s">
        <v>426</v>
      </c>
      <c r="B44" s="329"/>
      <c r="C44" s="326">
        <f>'Projekt#1'!$C$26+'Projekt#1'!$D$26</f>
        <v>0</v>
      </c>
    </row>
    <row r="45" spans="1:3" ht="15.75" x14ac:dyDescent="0.25">
      <c r="A45" s="321" t="s">
        <v>362</v>
      </c>
      <c r="B45" s="329"/>
      <c r="C45" s="326">
        <f>'Projekt#1'!$D$116</f>
        <v>0</v>
      </c>
    </row>
    <row r="46" spans="1:3" ht="15.75" x14ac:dyDescent="0.25">
      <c r="A46" s="321" t="s">
        <v>363</v>
      </c>
      <c r="B46" s="329"/>
      <c r="C46" s="326">
        <f>'Projekt#1'!$D$126</f>
        <v>0</v>
      </c>
    </row>
    <row r="47" spans="1:3" ht="15.75" x14ac:dyDescent="0.25">
      <c r="A47" s="321" t="s">
        <v>364</v>
      </c>
      <c r="B47" s="329"/>
      <c r="C47" s="326">
        <f>'Projekt#1'!$D$152</f>
        <v>0</v>
      </c>
    </row>
    <row r="48" spans="1:3" ht="15.75" x14ac:dyDescent="0.25">
      <c r="A48" s="332" t="s">
        <v>427</v>
      </c>
      <c r="B48" s="329"/>
      <c r="C48" s="326">
        <f>'Projekt#1'!$D$155</f>
        <v>0</v>
      </c>
    </row>
    <row r="49" spans="1:3" ht="15.75" x14ac:dyDescent="0.25">
      <c r="A49" s="332" t="s">
        <v>365</v>
      </c>
      <c r="B49" s="329"/>
      <c r="C49" s="326">
        <f>'Projekt#1'!$D$156</f>
        <v>0</v>
      </c>
    </row>
    <row r="50" spans="1:3" ht="15.75" x14ac:dyDescent="0.25">
      <c r="A50" s="332" t="s">
        <v>428</v>
      </c>
      <c r="B50" s="329"/>
      <c r="C50" s="326">
        <f>'Projekt#1'!$D$157</f>
        <v>0</v>
      </c>
    </row>
    <row r="51" spans="1:3" ht="15.75" x14ac:dyDescent="0.25">
      <c r="A51" s="321" t="s">
        <v>366</v>
      </c>
      <c r="B51" s="329"/>
      <c r="C51" s="333">
        <f>SUM('Hodnocení#1'!G26:H26)</f>
        <v>0</v>
      </c>
    </row>
    <row r="52" spans="1:3" ht="15.75" x14ac:dyDescent="0.25">
      <c r="A52" s="332" t="s">
        <v>367</v>
      </c>
      <c r="B52" s="329"/>
      <c r="C52" s="326">
        <f>'zdroj#1'!Q31</f>
        <v>0</v>
      </c>
    </row>
    <row r="53" spans="1:3" ht="15.75" x14ac:dyDescent="0.25">
      <c r="A53" s="334" t="s">
        <v>368</v>
      </c>
      <c r="B53" s="329"/>
      <c r="C53" s="326">
        <f>SUM('Hodnocení#1'!G27:H27)</f>
        <v>0</v>
      </c>
    </row>
    <row r="54" spans="1:3" ht="15.75" x14ac:dyDescent="0.25">
      <c r="A54" s="332" t="s">
        <v>429</v>
      </c>
      <c r="B54" s="329"/>
      <c r="C54" s="326">
        <f>'zdroj#1'!P34</f>
        <v>0</v>
      </c>
    </row>
    <row r="55" spans="1:3" ht="15.75" x14ac:dyDescent="0.25">
      <c r="A55" s="332" t="s">
        <v>430</v>
      </c>
      <c r="B55" s="329"/>
      <c r="C55" s="326">
        <f>'zdroj#1'!P35</f>
        <v>0</v>
      </c>
    </row>
    <row r="56" spans="1:3" ht="15.75" x14ac:dyDescent="0.25">
      <c r="A56" s="332" t="s">
        <v>431</v>
      </c>
      <c r="B56" s="329"/>
      <c r="C56" s="326">
        <f>'zdroj#1'!P36</f>
        <v>0</v>
      </c>
    </row>
    <row r="57" spans="1:3" ht="15.75" x14ac:dyDescent="0.25">
      <c r="A57" s="332" t="s">
        <v>432</v>
      </c>
      <c r="B57" s="329"/>
      <c r="C57" s="326">
        <f>'zdroj#1'!P37</f>
        <v>0</v>
      </c>
    </row>
    <row r="58" spans="1:3" ht="15.75" x14ac:dyDescent="0.25">
      <c r="A58" s="332" t="s">
        <v>369</v>
      </c>
      <c r="B58" s="329"/>
      <c r="C58" s="339">
        <v>0</v>
      </c>
    </row>
    <row r="59" spans="1:3" x14ac:dyDescent="0.25">
      <c r="A59" s="323"/>
      <c r="B59" s="323"/>
      <c r="C59" s="324"/>
    </row>
    <row r="60" spans="1:3" x14ac:dyDescent="0.25">
      <c r="A60" s="323"/>
      <c r="B60" s="323"/>
      <c r="C60" s="324"/>
    </row>
    <row r="61" spans="1:3" x14ac:dyDescent="0.25">
      <c r="A61" s="327"/>
      <c r="B61" s="323"/>
      <c r="C61" s="327"/>
    </row>
    <row r="62" spans="1:3" x14ac:dyDescent="0.25">
      <c r="A62" s="327" t="str">
        <f>'zdroj#1'!AC10</f>
        <v>Nevybráno</v>
      </c>
      <c r="B62" s="323"/>
      <c r="C62" s="328" t="str">
        <f>'zdroj#1'!AC11</f>
        <v>Nejprve vyber HA</v>
      </c>
    </row>
    <row r="63" spans="1:3" x14ac:dyDescent="0.25">
      <c r="A63" s="327" t="s">
        <v>152</v>
      </c>
      <c r="B63" s="323"/>
      <c r="C63" s="327" t="s">
        <v>153</v>
      </c>
    </row>
    <row r="64" spans="1:3" x14ac:dyDescent="0.25">
      <c r="A64" s="323"/>
      <c r="B64" s="323"/>
      <c r="C64" s="324"/>
    </row>
    <row r="65" spans="1:3" x14ac:dyDescent="0.25">
      <c r="A65" s="323"/>
      <c r="B65" s="323"/>
      <c r="C65" s="324"/>
    </row>
    <row r="66" spans="1:3" x14ac:dyDescent="0.25">
      <c r="A66" s="578"/>
      <c r="B66" s="578"/>
      <c r="C66" s="578"/>
    </row>
    <row r="67" spans="1:3" x14ac:dyDescent="0.25">
      <c r="A67" s="578" t="str">
        <f>'zdroj#1'!AC12</f>
        <v>Nejprve vyber HA</v>
      </c>
      <c r="B67" s="578"/>
      <c r="C67" s="578"/>
    </row>
    <row r="68" spans="1:3" x14ac:dyDescent="0.25">
      <c r="A68" s="578" t="s">
        <v>201</v>
      </c>
      <c r="B68" s="578"/>
      <c r="C68" s="578"/>
    </row>
    <row r="69" spans="1:3" x14ac:dyDescent="0.25">
      <c r="A69" s="323"/>
      <c r="B69" s="323"/>
      <c r="C69" s="324"/>
    </row>
    <row r="70" spans="1:3" x14ac:dyDescent="0.25">
      <c r="A70" s="323"/>
      <c r="B70" s="323"/>
      <c r="C70" s="324"/>
    </row>
    <row r="71" spans="1:3" x14ac:dyDescent="0.25">
      <c r="A71" s="323"/>
      <c r="B71" s="323"/>
      <c r="C71" s="324"/>
    </row>
    <row r="72" spans="1:3" x14ac:dyDescent="0.25">
      <c r="A72" s="323"/>
      <c r="B72" s="323"/>
      <c r="C72" s="324"/>
    </row>
    <row r="73" spans="1:3" s="323" customFormat="1" x14ac:dyDescent="0.25">
      <c r="C73" s="324"/>
    </row>
  </sheetData>
  <sheetProtection selectLockedCells="1"/>
  <mergeCells count="6">
    <mergeCell ref="A68:C68"/>
    <mergeCell ref="A2:C3"/>
    <mergeCell ref="A4:C5"/>
    <mergeCell ref="A29:C29"/>
    <mergeCell ref="A66:C66"/>
    <mergeCell ref="A67:C67"/>
  </mergeCells>
  <dataValidations count="2">
    <dataValidation type="list" allowBlank="1" showInputMessage="1" showErrorMessage="1" sqref="C15" xr:uid="{00000000-0002-0000-0500-000000000000}">
      <formula1>$G$14:$G$16</formula1>
    </dataValidation>
    <dataValidation type="list" allowBlank="1" showInputMessage="1" showErrorMessage="1" sqref="C14" xr:uid="{00000000-0002-0000-0500-000001000000}">
      <formula1>$F$10:$F$13</formula1>
    </dataValidation>
  </dataValidations>
  <pageMargins left="0.7" right="0.7" top="0.78740157499999996" bottom="0.78740157499999996" header="0.3" footer="0.3"/>
  <pageSetup paperSize="9" scale="58" orientation="portrait" r:id="rId1"/>
  <ignoredErrors>
    <ignoredError sqref="C11 C31:C32 C51 C53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Pokyny_k_vyplnění</vt:lpstr>
      <vt:lpstr>Popis_pojektu</vt:lpstr>
      <vt:lpstr>Projekt#1</vt:lpstr>
      <vt:lpstr>Hodnocení#1</vt:lpstr>
      <vt:lpstr>zdroj#1</vt:lpstr>
      <vt:lpstr>výstup#1</vt:lpstr>
      <vt:lpstr>'Hodnocení#1'!Oblast_tisku</vt:lpstr>
      <vt:lpstr>Popis_pojektu!Oblast_tisku</vt:lpstr>
      <vt:lpstr>'Projekt#1'!Oblast_tisku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Pecha Martin</cp:lastModifiedBy>
  <cp:lastPrinted>2022-08-10T15:15:01Z</cp:lastPrinted>
  <dcterms:created xsi:type="dcterms:W3CDTF">2022-05-03T07:21:27Z</dcterms:created>
  <dcterms:modified xsi:type="dcterms:W3CDTF">2023-11-01T12:12:43Z</dcterms:modified>
</cp:coreProperties>
</file>